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2" activeTab="0"/>
  </bookViews>
  <sheets>
    <sheet name="Resumen Anual 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Datos Importados" sheetId="6" r:id="rId6"/>
    <sheet name="Indicadores" sheetId="7" r:id="rId7"/>
  </sheets>
  <definedNames>
    <definedName name="_xlnm.Print_Area" localSheetId="0">'Resumen Anual '!$B$2:$O$94</definedName>
  </definedNames>
  <calcPr fullCalcOnLoad="1"/>
</workbook>
</file>

<file path=xl/sharedStrings.xml><?xml version="1.0" encoding="utf-8"?>
<sst xmlns="http://schemas.openxmlformats.org/spreadsheetml/2006/main" count="620" uniqueCount="255">
  <si>
    <t xml:space="preserve"> </t>
  </si>
  <si>
    <t>Prestador</t>
  </si>
  <si>
    <t>Teupasenti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</si>
  <si>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</si>
  <si>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</si>
  <si>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</si>
  <si>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</si>
  <si>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</si>
  <si>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</si>
  <si>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</si>
  <si>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</si>
  <si>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</si>
  <si>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</si>
  <si>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</si>
  <si>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</si>
  <si>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</si>
  <si>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</si>
  <si>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</si>
  <si>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</si>
  <si>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</si>
  <si>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</si>
  <si>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</si>
  <si>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</si>
  <si>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</si>
  <si>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</si>
  <si>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</si>
  <si>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</si>
  <si>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</si>
  <si>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</si>
  <si>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</si>
  <si>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</si>
  <si>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</si>
  <si>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</si>
  <si>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</si>
  <si>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</si>
  <si>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</si>
  <si>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</si>
  <si>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</si>
  <si>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</si>
  <si>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</si>
  <si>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</si>
  <si>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</si>
  <si>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</si>
  <si>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</si>
  <si>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</si>
  <si>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</si>
  <si>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</si>
  <si>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</si>
  <si>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</si>
  <si>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</si>
  <si>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</si>
  <si>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</si>
  <si>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</si>
  <si>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</si>
  <si>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</si>
  <si>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</si>
  <si>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</si>
  <si>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</si>
  <si>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</si>
  <si>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</si>
  <si>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</si>
  <si>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</si>
  <si>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</si>
  <si>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</si>
  <si>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</si>
  <si>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</si>
  <si>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</si>
  <si>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</si>
  <si>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</si>
  <si>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</si>
  <si>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</si>
  <si>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</si>
  <si>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</si>
  <si>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</si>
  <si>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</si>
  <si>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</si>
  <si>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</si>
  <si>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</si>
  <si>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</si>
  <si>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</si>
  <si>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</si>
  <si>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</si>
  <si>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</si>
  <si>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</si>
  <si>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</si>
  <si>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E055. Número de cuentas reclamadas por mes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</si>
  <si>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</si>
  <si>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</si>
  <si>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</si>
  <si>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</si>
  <si>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</si>
  <si>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</si>
  <si>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</si>
  <si>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</si>
  <si>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</si>
  <si>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</si>
  <si>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</si>
  <si>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</si>
  <si>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</si>
  <si>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</si>
  <si>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</si>
  <si>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PROMOSAS</t>
  </si>
  <si>
    <t>Ingreso Total/Costo Total</t>
  </si>
  <si>
    <t>Ingreso por m3 producido</t>
  </si>
  <si>
    <t>Nùmero Conexiones AP</t>
  </si>
  <si>
    <t>Nùmero Conexiones AS</t>
  </si>
  <si>
    <t>Continuidad en Horas al día</t>
  </si>
  <si>
    <t>Costos Totales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</si>
  <si>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</si>
  <si>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</si>
  <si>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</si>
  <si>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</si>
  <si>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</si>
  <si>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</si>
  <si>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ND</t>
  </si>
  <si>
    <t>LPPD</t>
  </si>
  <si>
    <t>No</t>
  </si>
  <si>
    <t>Aguas de Teupasenti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</si>
  <si>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</si>
  <si>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</si>
  <si>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</si>
  <si>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</si>
  <si>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</si>
  <si>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</si>
  <si>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</si>
  <si>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</si>
  <si>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</si>
  <si>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</si>
  <si>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</si>
  <si>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</si>
  <si>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</si>
  <si>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</t>
  </si>
  <si>
    <t>E004. Area total del casco urbano</t>
  </si>
  <si>
    <t>18.00</t>
  </si>
  <si>
    <t>E005. Area de servicio del prestador</t>
  </si>
  <si>
    <t>15.00</t>
  </si>
  <si>
    <t>61200.00</t>
  </si>
  <si>
    <t>0.00</t>
  </si>
  <si>
    <t xml:space="preserve">E020. Número de muestras de agua residual a la salida de la planta analizadas </t>
  </si>
  <si>
    <t xml:space="preserve">E022. Número de muestras de vertidos analizadas </t>
  </si>
  <si>
    <t xml:space="preserve">E023. Número de muestras de vertidos que satisfacen la norma </t>
  </si>
  <si>
    <t>48055.00</t>
  </si>
  <si>
    <t xml:space="preserve">E033. Químicos </t>
  </si>
  <si>
    <t>68553.00</t>
  </si>
  <si>
    <t>E034. Otros</t>
  </si>
  <si>
    <t>2083.00</t>
  </si>
  <si>
    <t>1150.00</t>
  </si>
  <si>
    <t>118691.00</t>
  </si>
  <si>
    <t>49205.00</t>
  </si>
  <si>
    <t>14600.00</t>
  </si>
  <si>
    <t>100.00</t>
  </si>
  <si>
    <t>E039. Otros</t>
  </si>
  <si>
    <t>14700.00</t>
  </si>
  <si>
    <t>8000.00</t>
  </si>
  <si>
    <t>8480.00</t>
  </si>
  <si>
    <t>98118.00</t>
  </si>
  <si>
    <t>30940.00</t>
  </si>
  <si>
    <t>E048. Morocidad acumulada</t>
  </si>
  <si>
    <t>518000.00</t>
  </si>
  <si>
    <t>510000.00</t>
  </si>
  <si>
    <t>113273.00</t>
  </si>
  <si>
    <t>77676.00</t>
  </si>
  <si>
    <t>19840.00</t>
  </si>
  <si>
    <t>12343.00</t>
  </si>
  <si>
    <t>129058.00</t>
  </si>
  <si>
    <t>133113.00</t>
  </si>
  <si>
    <t>90019.00</t>
  </si>
  <si>
    <t>12.00</t>
  </si>
  <si>
    <t>20.00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</si>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</sst>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#,##0"/>
    <numFmt numFmtId="167" formatCode="0.00"/>
    <numFmt numFmtId="168" formatCode="#,##0.00"/>
    <numFmt numFmtId="169" formatCode="0"/>
    <numFmt numFmtId="170" formatCode="0%"/>
    <numFmt numFmtId="171" formatCode="0.0%"/>
    <numFmt numFmtId="172" formatCode="0.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9.2"/>
      <color indexed="8"/>
      <name val="Calibri"/>
      <family val="2"/>
    </font>
    <font>
      <sz val="9.95"/>
      <color indexed="8"/>
      <name val="Calibri"/>
      <family val="2"/>
    </font>
    <font>
      <sz val="8.3"/>
      <color indexed="8"/>
      <name val="Calibri"/>
      <family val="2"/>
    </font>
    <font>
      <sz val="7.6"/>
      <color indexed="8"/>
      <name val="Calibri"/>
      <family val="2"/>
    </font>
    <font>
      <sz val="10"/>
      <color indexed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8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7" fillId="7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/>
    </xf>
    <xf numFmtId="164" fontId="7" fillId="7" borderId="13" xfId="0" applyFont="1" applyFill="1" applyBorder="1" applyAlignment="1">
      <alignment vertical="top" wrapText="1"/>
    </xf>
    <xf numFmtId="165" fontId="2" fillId="0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3" fillId="2" borderId="16" xfId="0" applyFont="1" applyFill="1" applyBorder="1" applyAlignment="1">
      <alignment wrapText="1"/>
    </xf>
    <xf numFmtId="164" fontId="2" fillId="0" borderId="16" xfId="0" applyFont="1" applyFill="1" applyBorder="1" applyAlignment="1">
      <alignment/>
    </xf>
    <xf numFmtId="164" fontId="2" fillId="0" borderId="17" xfId="0" applyFont="1" applyFill="1" applyBorder="1" applyAlignment="1">
      <alignment/>
    </xf>
    <xf numFmtId="164" fontId="2" fillId="0" borderId="18" xfId="0" applyFont="1" applyBorder="1" applyAlignment="1">
      <alignment/>
    </xf>
    <xf numFmtId="164" fontId="7" fillId="7" borderId="4" xfId="0" applyFont="1" applyFill="1" applyBorder="1" applyAlignment="1">
      <alignment vertical="top" wrapText="1"/>
    </xf>
    <xf numFmtId="166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7" fillId="7" borderId="4" xfId="0" applyFont="1" applyFill="1" applyBorder="1" applyAlignment="1">
      <alignment horizontal="left" vertical="top" wrapText="1" indent="1"/>
    </xf>
    <xf numFmtId="166" fontId="2" fillId="0" borderId="21" xfId="0" applyNumberFormat="1" applyFont="1" applyBorder="1" applyAlignment="1">
      <alignment horizontal="center"/>
    </xf>
    <xf numFmtId="164" fontId="2" fillId="0" borderId="22" xfId="0" applyFont="1" applyFill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7" fillId="7" borderId="10" xfId="0" applyFont="1" applyFill="1" applyBorder="1" applyAlignment="1">
      <alignment horizontal="left" vertical="top" wrapText="1" indent="1"/>
    </xf>
    <xf numFmtId="167" fontId="2" fillId="0" borderId="1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7" borderId="13" xfId="0" applyFont="1" applyFill="1" applyBorder="1" applyAlignment="1">
      <alignment horizontal="left" vertical="top" wrapText="1" indent="1"/>
    </xf>
    <xf numFmtId="164" fontId="2" fillId="0" borderId="24" xfId="0" applyFont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6" fontId="2" fillId="0" borderId="2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9" fontId="2" fillId="0" borderId="2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23" xfId="0" applyNumberFormat="1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4" fontId="3" fillId="2" borderId="25" xfId="0" applyFont="1" applyFill="1" applyBorder="1" applyAlignment="1">
      <alignment wrapText="1"/>
    </xf>
    <xf numFmtId="164" fontId="2" fillId="0" borderId="25" xfId="0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2" xfId="0" applyFont="1" applyBorder="1" applyAlignment="1">
      <alignment horizontal="center"/>
    </xf>
    <xf numFmtId="169" fontId="2" fillId="0" borderId="26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68" fontId="8" fillId="0" borderId="27" xfId="0" applyNumberFormat="1" applyFont="1" applyBorder="1" applyAlignment="1" applyProtection="1">
      <alignment horizontal="right" vertical="center" wrapText="1"/>
      <protection locked="0"/>
    </xf>
    <xf numFmtId="168" fontId="2" fillId="0" borderId="22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8" fontId="9" fillId="0" borderId="3" xfId="0" applyNumberFormat="1" applyFont="1" applyBorder="1" applyAlignment="1" applyProtection="1">
      <alignment horizontal="right" vertical="center" wrapText="1"/>
      <protection/>
    </xf>
    <xf numFmtId="168" fontId="2" fillId="0" borderId="16" xfId="0" applyNumberFormat="1" applyFont="1" applyBorder="1" applyAlignment="1">
      <alignment horizontal="center"/>
    </xf>
    <xf numFmtId="168" fontId="2" fillId="0" borderId="18" xfId="0" applyNumberFormat="1" applyFon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168" fontId="2" fillId="0" borderId="24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/>
    </xf>
    <xf numFmtId="164" fontId="5" fillId="0" borderId="28" xfId="0" applyFont="1" applyBorder="1" applyAlignment="1">
      <alignment horizontal="center"/>
    </xf>
    <xf numFmtId="164" fontId="3" fillId="8" borderId="4" xfId="0" applyFont="1" applyFill="1" applyBorder="1" applyAlignment="1">
      <alignment vertical="top" wrapText="1"/>
    </xf>
    <xf numFmtId="168" fontId="5" fillId="9" borderId="29" xfId="0" applyNumberFormat="1" applyFont="1" applyFill="1" applyBorder="1" applyAlignment="1">
      <alignment horizontal="center"/>
    </xf>
    <xf numFmtId="168" fontId="5" fillId="9" borderId="30" xfId="0" applyNumberFormat="1" applyFont="1" applyFill="1" applyBorder="1" applyAlignment="1">
      <alignment horizontal="center"/>
    </xf>
    <xf numFmtId="168" fontId="5" fillId="2" borderId="31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164" fontId="10" fillId="8" borderId="32" xfId="0" applyFont="1" applyFill="1" applyBorder="1" applyAlignment="1">
      <alignment vertical="top" wrapText="1"/>
    </xf>
    <xf numFmtId="166" fontId="11" fillId="10" borderId="32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68" fontId="2" fillId="0" borderId="33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34" xfId="0" applyFont="1" applyBorder="1" applyAlignment="1">
      <alignment/>
    </xf>
    <xf numFmtId="168" fontId="2" fillId="0" borderId="3" xfId="0" applyNumberFormat="1" applyFont="1" applyBorder="1" applyAlignment="1">
      <alignment horizontal="center" vertical="center"/>
    </xf>
    <xf numFmtId="164" fontId="2" fillId="0" borderId="10" xfId="0" applyFont="1" applyFill="1" applyBorder="1" applyAlignment="1">
      <alignment/>
    </xf>
    <xf numFmtId="166" fontId="2" fillId="0" borderId="33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6" fontId="2" fillId="0" borderId="35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6" fontId="2" fillId="0" borderId="1" xfId="0" applyNumberFormat="1" applyFont="1" applyBorder="1" applyAlignment="1">
      <alignment horizontal="center" vertical="center"/>
    </xf>
    <xf numFmtId="166" fontId="2" fillId="0" borderId="36" xfId="0" applyNumberFormat="1" applyFont="1" applyBorder="1" applyAlignment="1">
      <alignment/>
    </xf>
    <xf numFmtId="166" fontId="2" fillId="0" borderId="37" xfId="0" applyNumberFormat="1" applyFont="1" applyBorder="1" applyAlignment="1">
      <alignment/>
    </xf>
    <xf numFmtId="164" fontId="2" fillId="0" borderId="38" xfId="0" applyFont="1" applyFill="1" applyBorder="1" applyAlignment="1">
      <alignment/>
    </xf>
    <xf numFmtId="166" fontId="2" fillId="0" borderId="38" xfId="0" applyNumberFormat="1" applyFont="1" applyBorder="1" applyAlignment="1">
      <alignment horizontal="center"/>
    </xf>
    <xf numFmtId="164" fontId="2" fillId="0" borderId="3" xfId="0" applyFont="1" applyBorder="1" applyAlignment="1">
      <alignment/>
    </xf>
    <xf numFmtId="168" fontId="2" fillId="0" borderId="33" xfId="0" applyNumberFormat="1" applyFont="1" applyBorder="1" applyAlignment="1">
      <alignment horizontal="center"/>
    </xf>
    <xf numFmtId="168" fontId="2" fillId="0" borderId="0" xfId="0" applyNumberFormat="1" applyFont="1" applyAlignment="1">
      <alignment/>
    </xf>
    <xf numFmtId="164" fontId="12" fillId="11" borderId="0" xfId="0" applyFont="1" applyFill="1" applyBorder="1" applyAlignment="1">
      <alignment horizontal="center"/>
    </xf>
    <xf numFmtId="164" fontId="13" fillId="11" borderId="0" xfId="0" applyFont="1" applyFill="1" applyBorder="1" applyAlignment="1">
      <alignment/>
    </xf>
    <xf numFmtId="164" fontId="14" fillId="11" borderId="0" xfId="0" applyFont="1" applyFill="1" applyBorder="1" applyAlignment="1">
      <alignment/>
    </xf>
    <xf numFmtId="164" fontId="0" fillId="11" borderId="0" xfId="0" applyFill="1" applyBorder="1" applyAlignment="1">
      <alignment/>
    </xf>
    <xf numFmtId="164" fontId="0" fillId="11" borderId="0" xfId="0" applyFill="1" applyAlignment="1">
      <alignment/>
    </xf>
    <xf numFmtId="164" fontId="15" fillId="11" borderId="0" xfId="0" applyFont="1" applyFill="1" applyBorder="1" applyAlignment="1">
      <alignment/>
    </xf>
    <xf numFmtId="164" fontId="16" fillId="12" borderId="0" xfId="0" applyFont="1" applyFill="1" applyAlignment="1">
      <alignment/>
    </xf>
    <xf numFmtId="164" fontId="0" fillId="12" borderId="0" xfId="0" applyFill="1" applyAlignment="1">
      <alignment/>
    </xf>
    <xf numFmtId="164" fontId="12" fillId="0" borderId="0" xfId="0" applyFont="1" applyAlignment="1">
      <alignment/>
    </xf>
    <xf numFmtId="164" fontId="22" fillId="0" borderId="0" xfId="0" applyFont="1" applyAlignment="1">
      <alignment/>
    </xf>
    <xf numFmtId="164" fontId="12" fillId="0" borderId="34" xfId="0" applyFont="1" applyBorder="1" applyAlignment="1">
      <alignment horizontal="center" vertical="center"/>
    </xf>
    <xf numFmtId="164" fontId="12" fillId="0" borderId="34" xfId="0" applyFont="1" applyBorder="1" applyAlignment="1">
      <alignment horizontal="center" vertical="center" wrapText="1"/>
    </xf>
    <xf numFmtId="164" fontId="0" fillId="0" borderId="38" xfId="0" applyBorder="1" applyAlignment="1">
      <alignment horizontal="center"/>
    </xf>
    <xf numFmtId="167" fontId="12" fillId="0" borderId="38" xfId="0" applyNumberFormat="1" applyFont="1" applyBorder="1" applyAlignment="1">
      <alignment/>
    </xf>
    <xf numFmtId="164" fontId="0" fillId="0" borderId="38" xfId="0" applyFont="1" applyBorder="1" applyAlignment="1">
      <alignment/>
    </xf>
    <xf numFmtId="164" fontId="0" fillId="0" borderId="1" xfId="0" applyBorder="1" applyAlignment="1">
      <alignment horizontal="center"/>
    </xf>
    <xf numFmtId="164" fontId="0" fillId="0" borderId="0" xfId="0" applyFill="1" applyAlignment="1">
      <alignment/>
    </xf>
    <xf numFmtId="164" fontId="1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0" fillId="7" borderId="0" xfId="0" applyFont="1" applyFill="1" applyAlignment="1">
      <alignment/>
    </xf>
    <xf numFmtId="169" fontId="0" fillId="0" borderId="0" xfId="0" applyNumberFormat="1" applyFill="1" applyAlignment="1">
      <alignment/>
    </xf>
    <xf numFmtId="164" fontId="2" fillId="0" borderId="0" xfId="0" applyFont="1" applyAlignment="1">
      <alignment horizontal="center"/>
    </xf>
    <xf numFmtId="164" fontId="3" fillId="0" borderId="3" xfId="0" applyFont="1" applyBorder="1" applyAlignment="1">
      <alignment/>
    </xf>
    <xf numFmtId="164" fontId="3" fillId="2" borderId="39" xfId="0" applyFont="1" applyFill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34" xfId="0" applyFont="1" applyBorder="1" applyAlignment="1">
      <alignment horizontal="center"/>
    </xf>
    <xf numFmtId="164" fontId="29" fillId="0" borderId="34" xfId="0" applyFont="1" applyBorder="1" applyAlignment="1">
      <alignment horizontal="center" vertical="center"/>
    </xf>
    <xf numFmtId="171" fontId="2" fillId="0" borderId="34" xfId="19" applyNumberFormat="1" applyFont="1" applyFill="1" applyBorder="1" applyAlignment="1" applyProtection="1">
      <alignment horizontal="center" vertical="center"/>
      <protection/>
    </xf>
    <xf numFmtId="164" fontId="7" fillId="0" borderId="1" xfId="0" applyFont="1" applyBorder="1" applyAlignment="1">
      <alignment/>
    </xf>
    <xf numFmtId="164" fontId="29" fillId="0" borderId="1" xfId="0" applyFont="1" applyBorder="1" applyAlignment="1">
      <alignment horizontal="center" vertical="center"/>
    </xf>
    <xf numFmtId="171" fontId="2" fillId="0" borderId="1" xfId="19" applyNumberFormat="1" applyFont="1" applyFill="1" applyBorder="1" applyAlignment="1" applyProtection="1">
      <alignment horizontal="center" vertical="center"/>
      <protection/>
    </xf>
    <xf numFmtId="172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70" fontId="2" fillId="0" borderId="1" xfId="19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/>
    </xf>
    <xf numFmtId="167" fontId="2" fillId="7" borderId="1" xfId="0" applyNumberFormat="1" applyFont="1" applyFill="1" applyBorder="1" applyAlignment="1">
      <alignment horizontal="center" vertical="center"/>
    </xf>
    <xf numFmtId="164" fontId="2" fillId="0" borderId="38" xfId="0" applyFont="1" applyFill="1" applyBorder="1" applyAlignment="1">
      <alignment horizontal="center"/>
    </xf>
    <xf numFmtId="164" fontId="2" fillId="0" borderId="38" xfId="0" applyFont="1" applyBorder="1" applyAlignment="1">
      <alignment/>
    </xf>
    <xf numFmtId="164" fontId="29" fillId="0" borderId="38" xfId="0" applyFont="1" applyBorder="1" applyAlignment="1">
      <alignment horizontal="center" vertical="center"/>
    </xf>
    <xf numFmtId="170" fontId="2" fillId="0" borderId="38" xfId="19" applyFont="1" applyFill="1" applyBorder="1" applyAlignment="1" applyProtection="1">
      <alignment horizontal="center" vertical="center"/>
      <protection/>
    </xf>
    <xf numFmtId="164" fontId="29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17" xfId="0" applyFont="1" applyBorder="1" applyAlignment="1">
      <alignment/>
    </xf>
    <xf numFmtId="170" fontId="2" fillId="0" borderId="34" xfId="19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38" xfId="0" applyFont="1" applyBorder="1" applyAlignment="1">
      <alignment horizontal="center"/>
    </xf>
    <xf numFmtId="167" fontId="2" fillId="0" borderId="38" xfId="0" applyNumberFormat="1" applyFont="1" applyBorder="1" applyAlignment="1">
      <alignment horizontal="center" vertical="center"/>
    </xf>
    <xf numFmtId="164" fontId="2" fillId="0" borderId="34" xfId="0" applyFont="1" applyBorder="1" applyAlignment="1">
      <alignment vertical="center"/>
    </xf>
    <xf numFmtId="172" fontId="2" fillId="0" borderId="34" xfId="0" applyNumberFormat="1" applyFont="1" applyBorder="1" applyAlignment="1">
      <alignment horizontal="center" vertical="center"/>
    </xf>
    <xf numFmtId="164" fontId="2" fillId="0" borderId="38" xfId="0" applyFont="1" applyBorder="1" applyAlignment="1">
      <alignment vertical="center"/>
    </xf>
    <xf numFmtId="168" fontId="2" fillId="0" borderId="34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38" xfId="0" applyFont="1" applyBorder="1" applyAlignment="1">
      <alignment wrapText="1" shrinkToFit="1"/>
    </xf>
    <xf numFmtId="171" fontId="2" fillId="0" borderId="38" xfId="19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9B5E8"/>
      <rgbColor rgb="00993366"/>
      <rgbColor rgb="00F0EAF9"/>
      <rgbColor rgb="00DBEEF4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0EC"/>
      <rgbColor rgb="00D7E4BD"/>
      <rgbColor rgb="00FFFF99"/>
      <rgbColor rgb="0099CCFF"/>
      <rgbColor rgb="00FAC090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D9D9D9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9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075"/>
          <c:w val="0.681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  <c:smooth val="0"/>
        </c:ser>
        <c:marker val="1"/>
        <c:axId val="25120806"/>
        <c:axId val="24760663"/>
      </c:lineChart>
      <c:catAx>
        <c:axId val="2512080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60663"/>
        <c:crossesAt val="0"/>
        <c:auto val="1"/>
        <c:lblOffset val="100"/>
        <c:noMultiLvlLbl val="0"/>
      </c:catAx>
      <c:valAx>
        <c:axId val="247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12080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77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103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075"/>
          <c:w val="0.680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marker val="1"/>
        <c:axId val="21519376"/>
        <c:axId val="59456657"/>
      </c:lineChart>
      <c:catAx>
        <c:axId val="2151937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456657"/>
        <c:crossesAt val="0"/>
        <c:auto val="1"/>
        <c:lblOffset val="100"/>
        <c:noMultiLvlLbl val="0"/>
      </c:catAx>
      <c:valAx>
        <c:axId val="59456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1937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045"/>
          <c:y val="0.4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44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0.73725"/>
          <c:h val="0.84275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 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'!$C$10:$N$10</c:f>
              <c:numCache/>
            </c:numRef>
          </c:val>
        </c:ser>
        <c:ser>
          <c:idx val="1"/>
          <c:order val="1"/>
          <c:tx>
            <c:strRef>
              <c:f>'Resumen Anual 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'!$C$14:$N$14</c:f>
              <c:numCache/>
            </c:numRef>
          </c:val>
        </c:ser>
        <c:axId val="65347866"/>
        <c:axId val="51259883"/>
      </c:areaChart>
      <c:catAx>
        <c:axId val="65347866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259883"/>
        <c:crossesAt val="0"/>
        <c:auto val="1"/>
        <c:lblOffset val="100"/>
        <c:noMultiLvlLbl val="0"/>
      </c:catAx>
      <c:valAx>
        <c:axId val="51259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4786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19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275"/>
          <c:w val="0.681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 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'!$C$20:$N$20</c:f>
              <c:numCache/>
            </c:numRef>
          </c:val>
          <c:smooth val="0"/>
        </c:ser>
        <c:marker val="1"/>
        <c:axId val="58685764"/>
        <c:axId val="58409829"/>
      </c:lineChart>
      <c:catAx>
        <c:axId val="5868576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09829"/>
        <c:crossesAt val="0"/>
        <c:auto val="1"/>
        <c:lblOffset val="100"/>
        <c:noMultiLvlLbl val="0"/>
      </c:catAx>
      <c:valAx>
        <c:axId val="58409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8576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775"/>
          <c:y val="0.2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6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075"/>
          <c:w val="0.702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 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 '!$C$4:$N$4</c:f>
              <c:strCache/>
            </c:strRef>
          </c:cat>
          <c:val>
            <c:numRef>
              <c:f>'Resumen Anual '!$C$25:$N$25</c:f>
              <c:numCache/>
            </c:numRef>
          </c:val>
          <c:smooth val="0"/>
        </c:ser>
        <c:marker val="1"/>
        <c:axId val="55926414"/>
        <c:axId val="33575679"/>
      </c:lineChart>
      <c:catAx>
        <c:axId val="5592641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575679"/>
        <c:crossesAt val="0"/>
        <c:auto val="1"/>
        <c:lblOffset val="100"/>
        <c:noMultiLvlLbl val="0"/>
      </c:catAx>
      <c:valAx>
        <c:axId val="33575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26414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2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2025"/>
          <c:w val="0.70075"/>
          <c:h val="0.8517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 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'!$C$23:$N$23</c:f>
              <c:numCache/>
            </c:numRef>
          </c:val>
        </c:ser>
        <c:ser>
          <c:idx val="1"/>
          <c:order val="1"/>
          <c:tx>
            <c:strRef>
              <c:f>'Resumen Anual 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 '!$C$4:$N$4</c:f>
              <c:strCache/>
            </c:strRef>
          </c:cat>
          <c:val>
            <c:numRef>
              <c:f>'Resumen Anual '!$C$24:$N$24</c:f>
              <c:numCache/>
            </c:numRef>
          </c:val>
        </c:ser>
        <c:axId val="33745656"/>
        <c:axId val="35275449"/>
      </c:areaChart>
      <c:catAx>
        <c:axId val="33745656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275449"/>
        <c:crossesAt val="0"/>
        <c:auto val="1"/>
        <c:lblOffset val="100"/>
        <c:noMultiLvlLbl val="0"/>
      </c:catAx>
      <c:valAx>
        <c:axId val="352754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4565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4"/>
          <c:y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9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Dotación!$B$3:$B$4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Dotación!$A$5:$A$6</c:f>
              <c:numCache/>
            </c:numRef>
          </c:cat>
          <c:val>
            <c:numRef>
              <c:f>Dotación!$B$5:$B$6</c:f>
              <c:numCache/>
            </c:numRef>
          </c:val>
          <c:smooth val="0"/>
        </c:ser>
        <c:marker val="1"/>
        <c:axId val="49043586"/>
        <c:axId val="38739091"/>
      </c:lineChart>
      <c:catAx>
        <c:axId val="49043586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38739091"/>
        <c:crossesAt val="0"/>
        <c:auto val="1"/>
        <c:lblOffset val="100"/>
        <c:noMultiLvlLbl val="0"/>
      </c:catAx>
      <c:valAx>
        <c:axId val="38739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4904358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9625"/>
          <c:y val="0.4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25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075"/>
          <c:w val="0.691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'!$R$3:$U$3</c:f>
              <c:numCache/>
            </c:numRef>
          </c:cat>
          <c:val>
            <c:numRef>
              <c:f>'Resumen Anual '!$R$10:$U$10</c:f>
              <c:numCache/>
            </c:numRef>
          </c:val>
          <c:smooth val="0"/>
        </c:ser>
        <c:ser>
          <c:idx val="1"/>
          <c:order val="1"/>
          <c:tx>
            <c:strRef>
              <c:f>'Resumen Anual 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'!$R$3:$U$3</c:f>
              <c:numCache/>
            </c:numRef>
          </c:cat>
          <c:val>
            <c:numRef>
              <c:f>'Resumen Anual '!$R$14:$U$14</c:f>
              <c:numCache/>
            </c:numRef>
          </c:val>
          <c:smooth val="0"/>
        </c:ser>
        <c:ser>
          <c:idx val="2"/>
          <c:order val="2"/>
          <c:tx>
            <c:strRef>
              <c:f>'Resumen Anual 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 '!$R$3:$U$3</c:f>
              <c:numCache/>
            </c:numRef>
          </c:cat>
          <c:val>
            <c:numRef>
              <c:f>'Resumen Anual '!$R$16:$U$16</c:f>
              <c:numCache/>
            </c:numRef>
          </c:val>
          <c:smooth val="0"/>
        </c:ser>
        <c:marker val="1"/>
        <c:axId val="13107500"/>
        <c:axId val="50858637"/>
      </c:lineChart>
      <c:catAx>
        <c:axId val="1310750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58637"/>
        <c:crossesAt val="0"/>
        <c:auto val="1"/>
        <c:lblOffset val="100"/>
        <c:noMultiLvlLbl val="0"/>
      </c:catAx>
      <c:valAx>
        <c:axId val="50858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1075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975"/>
          <c:y val="0.068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Ingresos y costos</a:t>
            </a:r>
          </a:p>
        </c:rich>
      </c:tx>
      <c:layout>
        <c:manualLayout>
          <c:xMode val="factor"/>
          <c:yMode val="factor"/>
          <c:x val="-0.142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425"/>
          <c:w val="0.73225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 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 '!$S$3:$U$3</c:f>
              <c:numCache/>
            </c:numRef>
          </c:cat>
          <c:val>
            <c:numRef>
              <c:f>'Resumen Anual '!$S$70:$U$70</c:f>
              <c:numCache/>
            </c:numRef>
          </c:val>
          <c:smooth val="0"/>
        </c:ser>
        <c:ser>
          <c:idx val="1"/>
          <c:order val="1"/>
          <c:tx>
            <c:strRef>
              <c:f>'Resumen Anual 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 '!$S$3:$U$3</c:f>
              <c:numCache/>
            </c:numRef>
          </c:cat>
          <c:val>
            <c:numRef>
              <c:f>'Resumen Anual '!$S$97:$U$97</c:f>
              <c:numCache/>
            </c:numRef>
          </c:val>
          <c:smooth val="0"/>
        </c:ser>
        <c:marker val="1"/>
        <c:axId val="55074550"/>
        <c:axId val="25908903"/>
      </c:lineChart>
      <c:catAx>
        <c:axId val="55074550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08903"/>
        <c:crossesAt val="0"/>
        <c:auto val="1"/>
        <c:lblOffset val="100"/>
        <c:noMultiLvlLbl val="0"/>
      </c:catAx>
      <c:valAx>
        <c:axId val="2590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7455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475"/>
          <c:y val="0.252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2571750" y="361950"/>
        <a:ext cx="457200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628650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90500" y="2000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152400" y="4086225"/>
        <a:ext cx="6534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U97"/>
  <sheetViews>
    <sheetView tabSelected="1" zoomScale="82" zoomScaleNormal="82" workbookViewId="0" topLeftCell="A1">
      <selection activeCell="M5" sqref="M5"/>
    </sheetView>
  </sheetViews>
  <sheetFormatPr defaultColWidth="11.421875" defaultRowHeight="15"/>
  <cols>
    <col min="1" max="1" width="1.28515625" style="1" customWidth="1"/>
    <col min="2" max="2" width="66.57421875" style="2" customWidth="1"/>
    <col min="3" max="3" width="14.8515625" style="1" customWidth="1"/>
    <col min="4" max="4" width="15.57421875" style="1" customWidth="1"/>
    <col min="5" max="5" width="14.7109375" style="1" customWidth="1"/>
    <col min="6" max="6" width="14.140625" style="1" customWidth="1"/>
    <col min="7" max="7" width="15.140625" style="1" customWidth="1"/>
    <col min="8" max="8" width="15.7109375" style="1" customWidth="1"/>
    <col min="9" max="9" width="17.140625" style="1" customWidth="1"/>
    <col min="10" max="10" width="14.140625" style="1" customWidth="1"/>
    <col min="11" max="11" width="16.7109375" style="1" customWidth="1"/>
    <col min="12" max="12" width="16.00390625" style="1" customWidth="1"/>
    <col min="13" max="13" width="13.8515625" style="1" customWidth="1"/>
    <col min="14" max="14" width="14.7109375" style="1" customWidth="1"/>
    <col min="15" max="15" width="16.8515625" style="1" customWidth="1"/>
    <col min="16" max="16" width="13.57421875" style="1" customWidth="1"/>
    <col min="17" max="17" width="49.7109375" style="1" customWidth="1"/>
    <col min="18" max="20" width="18.8515625" style="1" customWidth="1"/>
    <col min="21" max="21" width="18.28125" style="1" customWidth="1"/>
    <col min="22" max="16384" width="11.421875" style="1" customWidth="1"/>
  </cols>
  <sheetData>
    <row r="1" ht="5.25" customHeight="1">
      <c r="B1" s="1" t="s">
        <v>0</v>
      </c>
    </row>
    <row r="2" spans="2:20" ht="12.75">
      <c r="B2" s="3" t="s">
        <v>1</v>
      </c>
      <c r="C2" s="4" t="s">
        <v>2</v>
      </c>
      <c r="D2" s="5"/>
      <c r="E2" s="5"/>
      <c r="F2" s="5"/>
      <c r="Q2" s="3" t="s">
        <v>1</v>
      </c>
      <c r="R2" s="6" t="str">
        <f>C2</f>
        <v>Teupasenti</v>
      </c>
      <c r="S2" s="6"/>
      <c r="T2" s="6"/>
    </row>
    <row r="3" spans="2:21" ht="12.75">
      <c r="B3" s="7" t="s">
        <v>3</v>
      </c>
      <c r="C3" s="8">
        <v>2016</v>
      </c>
      <c r="D3" s="5"/>
      <c r="E3" s="5"/>
      <c r="F3" s="5"/>
      <c r="O3" s="9">
        <v>2016</v>
      </c>
      <c r="Q3" s="7" t="s">
        <v>3</v>
      </c>
      <c r="R3" s="10">
        <v>2013</v>
      </c>
      <c r="S3" s="10">
        <v>2014</v>
      </c>
      <c r="T3" s="10">
        <v>2015</v>
      </c>
      <c r="U3" s="10">
        <f>O3</f>
        <v>2016</v>
      </c>
    </row>
    <row r="4" spans="2:21" ht="12.75">
      <c r="B4" s="11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  <c r="O4" s="15" t="s">
        <v>16</v>
      </c>
      <c r="P4" s="16"/>
      <c r="Q4" s="11"/>
      <c r="R4" s="17" t="s">
        <v>16</v>
      </c>
      <c r="S4" s="17" t="s">
        <v>16</v>
      </c>
      <c r="T4" s="17" t="s">
        <v>16</v>
      </c>
      <c r="U4" s="18" t="s">
        <v>16</v>
      </c>
    </row>
    <row r="5" spans="2:17" ht="12.75">
      <c r="B5" s="19" t="s">
        <v>17</v>
      </c>
      <c r="C5" s="20">
        <f>'Datos Importados'!B5</f>
        <v>42445</v>
      </c>
      <c r="D5" s="20">
        <f>'Datos Importados'!C5</f>
        <v>42445</v>
      </c>
      <c r="E5" s="20">
        <f>'Datos Importados'!D5</f>
        <v>42529</v>
      </c>
      <c r="F5" s="20">
        <f>'Datos Importados'!E5</f>
        <v>42530</v>
      </c>
      <c r="G5" s="20">
        <f>'Datos Importados'!F5</f>
        <v>42542</v>
      </c>
      <c r="H5" s="20">
        <f>'Datos Importados'!G5</f>
        <v>42636</v>
      </c>
      <c r="I5" s="20">
        <f>'Datos Importados'!H5</f>
        <v>42636</v>
      </c>
      <c r="J5" s="20">
        <f>'Datos Importados'!I5</f>
        <v>42636</v>
      </c>
      <c r="K5" s="20">
        <f>'Datos Importados'!J5</f>
        <v>42699</v>
      </c>
      <c r="L5" s="20">
        <f>'Datos Importados'!K5</f>
        <v>42699</v>
      </c>
      <c r="M5" s="20">
        <f>'Datos Importados'!L5</f>
        <v>42744</v>
      </c>
      <c r="N5" s="20">
        <f>'Datos Importados'!M5</f>
        <v>42744</v>
      </c>
      <c r="O5" s="21"/>
      <c r="P5" s="22"/>
      <c r="Q5" s="19" t="s">
        <v>17</v>
      </c>
    </row>
    <row r="6" spans="2:17" ht="12.75">
      <c r="B6" s="23" t="s">
        <v>18</v>
      </c>
      <c r="C6" s="24" t="str">
        <f>'Datos Importados'!B6</f>
        <v>Aprobado</v>
      </c>
      <c r="D6" s="24" t="str">
        <f>'Datos Importados'!C6</f>
        <v>Aprobado</v>
      </c>
      <c r="E6" s="24" t="str">
        <f>'Datos Importados'!D6</f>
        <v>Aprobado</v>
      </c>
      <c r="F6" s="24" t="str">
        <f>'Datos Importados'!E6</f>
        <v>Aprobado</v>
      </c>
      <c r="G6" s="24" t="str">
        <f>'Datos Importados'!F6</f>
        <v>Aprobado</v>
      </c>
      <c r="H6" s="24" t="str">
        <f>'Datos Importados'!G6</f>
        <v>Aprobado</v>
      </c>
      <c r="I6" s="24" t="str">
        <f>'Datos Importados'!H6</f>
        <v>Aprobado</v>
      </c>
      <c r="J6" s="24" t="str">
        <f>'Datos Importados'!I6</f>
        <v>Aprobado</v>
      </c>
      <c r="K6" s="24" t="str">
        <f>'Datos Importados'!J6</f>
        <v>Aprobado</v>
      </c>
      <c r="L6" s="24" t="str">
        <f>'Datos Importados'!K6</f>
        <v>Aprobado</v>
      </c>
      <c r="M6" s="24" t="str">
        <f>'Datos Importados'!L6</f>
        <v>Aprobado</v>
      </c>
      <c r="N6" s="24" t="str">
        <f>'Datos Importados'!M6</f>
        <v>Aprobado</v>
      </c>
      <c r="O6" s="25"/>
      <c r="P6" s="22"/>
      <c r="Q6" s="23" t="s">
        <v>18</v>
      </c>
    </row>
    <row r="7" spans="2:17" ht="12.75">
      <c r="B7" s="26" t="s">
        <v>19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9"/>
      <c r="P7" s="22"/>
      <c r="Q7" s="26" t="s">
        <v>19</v>
      </c>
    </row>
    <row r="8" spans="2:21" ht="12.75">
      <c r="B8" s="30" t="s">
        <v>20</v>
      </c>
      <c r="C8" s="31">
        <f>'Datos Importados'!B8</f>
        <v>10644</v>
      </c>
      <c r="D8" s="31">
        <f>'Datos Importados'!C8</f>
        <v>10644</v>
      </c>
      <c r="E8" s="31">
        <f>'Datos Importados'!D8</f>
        <v>10644</v>
      </c>
      <c r="F8" s="31">
        <f>'Datos Importados'!E8</f>
        <v>10644</v>
      </c>
      <c r="G8" s="31">
        <f>'Datos Importados'!F8</f>
        <v>10644</v>
      </c>
      <c r="H8" s="31">
        <f>'Datos Importados'!G8</f>
        <v>10644</v>
      </c>
      <c r="I8" s="31">
        <f>'Datos Importados'!H8</f>
        <v>10644</v>
      </c>
      <c r="J8" s="31">
        <f>'Datos Importados'!I8</f>
        <v>10644</v>
      </c>
      <c r="K8" s="31">
        <f>'Datos Importados'!J8</f>
        <v>10644</v>
      </c>
      <c r="L8" s="31">
        <f>'Datos Importados'!K8</f>
        <v>10644</v>
      </c>
      <c r="M8" s="31">
        <f>'Datos Importados'!L8</f>
        <v>10644</v>
      </c>
      <c r="N8" s="31">
        <f>'Datos Importados'!M8</f>
        <v>10644</v>
      </c>
      <c r="O8" s="32">
        <f>N8</f>
        <v>10644</v>
      </c>
      <c r="P8" s="33"/>
      <c r="Q8" s="34" t="s">
        <v>20</v>
      </c>
      <c r="R8" s="35"/>
      <c r="S8" s="35">
        <v>12551</v>
      </c>
      <c r="T8" s="35">
        <v>12551</v>
      </c>
      <c r="U8" s="35">
        <f>O8</f>
        <v>10644</v>
      </c>
    </row>
    <row r="9" spans="2:21" ht="12.75">
      <c r="B9" s="19" t="s">
        <v>21</v>
      </c>
      <c r="C9" s="36">
        <f>'Datos Importados'!B9</f>
        <v>6</v>
      </c>
      <c r="D9" s="36">
        <f>'Datos Importados'!C9</f>
        <v>6</v>
      </c>
      <c r="E9" s="36">
        <f>'Datos Importados'!D9</f>
        <v>6</v>
      </c>
      <c r="F9" s="36">
        <f>'Datos Importados'!E9</f>
        <v>6</v>
      </c>
      <c r="G9" s="36">
        <f>'Datos Importados'!F9</f>
        <v>6</v>
      </c>
      <c r="H9" s="36">
        <f>'Datos Importados'!G9</f>
        <v>6</v>
      </c>
      <c r="I9" s="36">
        <f>'Datos Importados'!H9</f>
        <v>6</v>
      </c>
      <c r="J9" s="36">
        <f>'Datos Importados'!I9</f>
        <v>6</v>
      </c>
      <c r="K9" s="36">
        <f>'Datos Importados'!J9</f>
        <v>6</v>
      </c>
      <c r="L9" s="36">
        <f>'Datos Importados'!K9</f>
        <v>6</v>
      </c>
      <c r="M9" s="36">
        <f>'Datos Importados'!L9</f>
        <v>6</v>
      </c>
      <c r="N9" s="36">
        <f>'Datos Importados'!M9</f>
        <v>6</v>
      </c>
      <c r="O9" s="37">
        <f>N9</f>
        <v>6</v>
      </c>
      <c r="P9" s="38"/>
      <c r="Q9" s="39" t="s">
        <v>21</v>
      </c>
      <c r="R9" s="40"/>
      <c r="S9" s="40">
        <v>7</v>
      </c>
      <c r="T9" s="40">
        <v>6</v>
      </c>
      <c r="U9" s="40">
        <f aca="true" t="shared" si="0" ref="U9:U42">O9</f>
        <v>6</v>
      </c>
    </row>
    <row r="10" spans="2:21" ht="12.75">
      <c r="B10" s="19" t="s">
        <v>22</v>
      </c>
      <c r="C10" s="36">
        <f>'Datos Importados'!B10</f>
        <v>1774</v>
      </c>
      <c r="D10" s="36">
        <f>'Datos Importados'!C10</f>
        <v>1774</v>
      </c>
      <c r="E10" s="36">
        <f>'Datos Importados'!D10</f>
        <v>1774</v>
      </c>
      <c r="F10" s="36">
        <f>'Datos Importados'!E10</f>
        <v>1774</v>
      </c>
      <c r="G10" s="36">
        <f>'Datos Importados'!F10</f>
        <v>1774</v>
      </c>
      <c r="H10" s="36">
        <f>'Datos Importados'!G10</f>
        <v>1774</v>
      </c>
      <c r="I10" s="36">
        <f>'Datos Importados'!H10</f>
        <v>1774</v>
      </c>
      <c r="J10" s="36">
        <f>'Datos Importados'!I10</f>
        <v>1774</v>
      </c>
      <c r="K10" s="36">
        <f>'Datos Importados'!J10</f>
        <v>1774</v>
      </c>
      <c r="L10" s="36">
        <f>'Datos Importados'!K10</f>
        <v>1774</v>
      </c>
      <c r="M10" s="36">
        <f>'Datos Importados'!L10</f>
        <v>1774</v>
      </c>
      <c r="N10" s="36">
        <f>'Datos Importados'!M10</f>
        <v>1774</v>
      </c>
      <c r="O10" s="41">
        <f>N10</f>
        <v>1774</v>
      </c>
      <c r="P10" s="33"/>
      <c r="Q10" s="39" t="s">
        <v>22</v>
      </c>
      <c r="R10" s="42"/>
      <c r="S10" s="42">
        <v>1793</v>
      </c>
      <c r="T10" s="42">
        <v>1774</v>
      </c>
      <c r="U10" s="42">
        <f t="shared" si="0"/>
        <v>1774</v>
      </c>
    </row>
    <row r="11" spans="2:21" ht="12.75">
      <c r="B11" s="19" t="s">
        <v>23</v>
      </c>
      <c r="C11" s="36">
        <f>'Datos Importados'!B11</f>
        <v>18</v>
      </c>
      <c r="D11" s="36">
        <f>'Datos Importados'!C11</f>
        <v>18</v>
      </c>
      <c r="E11" s="36" t="str">
        <f>'Datos Importados'!D11</f>
        <v>18.00</v>
      </c>
      <c r="F11" s="36" t="str">
        <f>'Datos Importados'!E11</f>
        <v>18.00</v>
      </c>
      <c r="G11" s="36">
        <f>'Datos Importados'!F11</f>
        <v>18</v>
      </c>
      <c r="H11" s="36">
        <f>'Datos Importados'!G11</f>
        <v>18</v>
      </c>
      <c r="I11" s="36">
        <f>'Datos Importados'!H11</f>
        <v>18</v>
      </c>
      <c r="J11" s="36">
        <f>'Datos Importados'!I11</f>
        <v>18</v>
      </c>
      <c r="K11" s="36">
        <f>'Datos Importados'!J11</f>
        <v>18</v>
      </c>
      <c r="L11" s="36">
        <f>'Datos Importados'!K11</f>
        <v>18</v>
      </c>
      <c r="M11" s="36">
        <f>'Datos Importados'!L11</f>
        <v>18</v>
      </c>
      <c r="N11" s="36">
        <f>'Datos Importados'!M11</f>
        <v>18</v>
      </c>
      <c r="O11" s="43">
        <f>N11</f>
        <v>18</v>
      </c>
      <c r="P11" s="44"/>
      <c r="Q11" s="39" t="s">
        <v>23</v>
      </c>
      <c r="R11" s="45"/>
      <c r="S11" s="45">
        <v>18</v>
      </c>
      <c r="T11" s="45">
        <v>18</v>
      </c>
      <c r="U11" s="45">
        <f t="shared" si="0"/>
        <v>18</v>
      </c>
    </row>
    <row r="12" spans="2:21" ht="12.75">
      <c r="B12" s="23" t="s">
        <v>24</v>
      </c>
      <c r="C12" s="46">
        <f>'Datos Importados'!B12</f>
        <v>15</v>
      </c>
      <c r="D12" s="46">
        <f>'Datos Importados'!C12</f>
        <v>15</v>
      </c>
      <c r="E12" s="46" t="str">
        <f>'Datos Importados'!D12</f>
        <v>15.00</v>
      </c>
      <c r="F12" s="46" t="str">
        <f>'Datos Importados'!E12</f>
        <v>15.00</v>
      </c>
      <c r="G12" s="46">
        <f>'Datos Importados'!F12</f>
        <v>15</v>
      </c>
      <c r="H12" s="46">
        <f>'Datos Importados'!G12</f>
        <v>15</v>
      </c>
      <c r="I12" s="46">
        <f>'Datos Importados'!H12</f>
        <v>15</v>
      </c>
      <c r="J12" s="46">
        <f>'Datos Importados'!I12</f>
        <v>15</v>
      </c>
      <c r="K12" s="46">
        <f>'Datos Importados'!J12</f>
        <v>15</v>
      </c>
      <c r="L12" s="46">
        <f>'Datos Importados'!K12</f>
        <v>15</v>
      </c>
      <c r="M12" s="46">
        <f>'Datos Importados'!L12</f>
        <v>15</v>
      </c>
      <c r="N12" s="46">
        <f>'Datos Importados'!M12</f>
        <v>15</v>
      </c>
      <c r="O12" s="47">
        <f>N12</f>
        <v>15</v>
      </c>
      <c r="P12" s="48"/>
      <c r="Q12" s="49" t="s">
        <v>24</v>
      </c>
      <c r="R12" s="50"/>
      <c r="S12" s="50">
        <v>15</v>
      </c>
      <c r="T12" s="50">
        <v>15</v>
      </c>
      <c r="U12" s="50">
        <f t="shared" si="0"/>
        <v>15</v>
      </c>
    </row>
    <row r="13" spans="2:21" ht="12.75">
      <c r="B13" s="26" t="s">
        <v>25</v>
      </c>
      <c r="C13" s="51"/>
      <c r="D13" s="51"/>
      <c r="E13" s="51"/>
      <c r="F13" s="51"/>
      <c r="G13" s="51"/>
      <c r="H13" s="51"/>
      <c r="I13" s="51"/>
      <c r="J13" s="52"/>
      <c r="K13" s="52"/>
      <c r="L13" s="52"/>
      <c r="M13" s="52"/>
      <c r="N13" s="53"/>
      <c r="O13" s="54" t="s">
        <v>0</v>
      </c>
      <c r="P13" s="48"/>
      <c r="Q13" s="26" t="s">
        <v>25</v>
      </c>
      <c r="R13" s="54"/>
      <c r="S13" s="54"/>
      <c r="T13" s="54"/>
      <c r="U13" s="54"/>
    </row>
    <row r="14" spans="2:21" ht="12.75">
      <c r="B14" s="30" t="s">
        <v>26</v>
      </c>
      <c r="C14" s="55">
        <f>'Datos Importados'!B14</f>
        <v>1390</v>
      </c>
      <c r="D14" s="55">
        <f>'Datos Importados'!C14</f>
        <v>1395</v>
      </c>
      <c r="E14" s="55">
        <f>'Datos Importados'!D14</f>
        <v>1395</v>
      </c>
      <c r="F14" s="55">
        <f>'Datos Importados'!E14</f>
        <v>1397</v>
      </c>
      <c r="G14" s="55">
        <f>'Datos Importados'!F14</f>
        <v>1397</v>
      </c>
      <c r="H14" s="55">
        <f>'Datos Importados'!G14</f>
        <v>1397</v>
      </c>
      <c r="I14" s="55">
        <f>'Datos Importados'!H14</f>
        <v>1400</v>
      </c>
      <c r="J14" s="55">
        <f>'Datos Importados'!I14</f>
        <v>1401</v>
      </c>
      <c r="K14" s="55">
        <f>'Datos Importados'!J14</f>
        <v>1419</v>
      </c>
      <c r="L14" s="55">
        <f>'Datos Importados'!K14</f>
        <v>1401</v>
      </c>
      <c r="M14" s="55">
        <f>'Datos Importados'!L14</f>
        <v>1419</v>
      </c>
      <c r="N14" s="55">
        <f>'Datos Importados'!M14</f>
        <v>1419</v>
      </c>
      <c r="O14" s="32">
        <f>N14</f>
        <v>1419</v>
      </c>
      <c r="P14" s="33"/>
      <c r="Q14" s="34" t="s">
        <v>26</v>
      </c>
      <c r="R14" s="32"/>
      <c r="S14" s="32">
        <v>1350</v>
      </c>
      <c r="T14" s="32">
        <v>1384</v>
      </c>
      <c r="U14" s="32">
        <f t="shared" si="0"/>
        <v>1419</v>
      </c>
    </row>
    <row r="15" spans="2:21" ht="12.75">
      <c r="B15" s="19" t="s">
        <v>27</v>
      </c>
      <c r="C15" s="56">
        <f>'Datos Importados'!B15</f>
        <v>25</v>
      </c>
      <c r="D15" s="56">
        <f>'Datos Importados'!C15</f>
        <v>20</v>
      </c>
      <c r="E15" s="56">
        <f>'Datos Importados'!D15</f>
        <v>20</v>
      </c>
      <c r="F15" s="56">
        <f>'Datos Importados'!E15</f>
        <v>7</v>
      </c>
      <c r="G15" s="56">
        <f>'Datos Importados'!F15</f>
        <v>7</v>
      </c>
      <c r="H15" s="56">
        <f>'Datos Importados'!G15</f>
        <v>17</v>
      </c>
      <c r="I15" s="56">
        <f>'Datos Importados'!H15</f>
        <v>22</v>
      </c>
      <c r="J15" s="56">
        <f>'Datos Importados'!I15</f>
        <v>10</v>
      </c>
      <c r="K15" s="56">
        <f>'Datos Importados'!J15</f>
        <v>55</v>
      </c>
      <c r="L15" s="56">
        <f>'Datos Importados'!K15</f>
        <v>50</v>
      </c>
      <c r="M15" s="56">
        <f>'Datos Importados'!L15</f>
        <v>55</v>
      </c>
      <c r="N15" s="56">
        <f>'Datos Importados'!M15</f>
        <v>55</v>
      </c>
      <c r="O15" s="41">
        <f>SUM(C15:N15)</f>
        <v>343</v>
      </c>
      <c r="P15" s="33"/>
      <c r="Q15" s="39" t="s">
        <v>27</v>
      </c>
      <c r="R15" s="41"/>
      <c r="S15" s="41">
        <v>8</v>
      </c>
      <c r="T15" s="41">
        <v>101</v>
      </c>
      <c r="U15" s="41">
        <f t="shared" si="0"/>
        <v>343</v>
      </c>
    </row>
    <row r="16" spans="2:21" ht="12.75">
      <c r="B16" s="19" t="s">
        <v>28</v>
      </c>
      <c r="C16" s="56">
        <f>'Datos Importados'!B16</f>
        <v>638</v>
      </c>
      <c r="D16" s="56">
        <f>'Datos Importados'!C16</f>
        <v>638</v>
      </c>
      <c r="E16" s="56">
        <f>'Datos Importados'!D16</f>
        <v>648</v>
      </c>
      <c r="F16" s="56">
        <f>'Datos Importados'!E16</f>
        <v>648</v>
      </c>
      <c r="G16" s="56">
        <f>'Datos Importados'!F16</f>
        <v>648</v>
      </c>
      <c r="H16" s="56">
        <f>'Datos Importados'!G16</f>
        <v>648</v>
      </c>
      <c r="I16" s="56">
        <f>'Datos Importados'!H16</f>
        <v>648</v>
      </c>
      <c r="J16" s="56">
        <f>'Datos Importados'!I16</f>
        <v>649</v>
      </c>
      <c r="K16" s="56">
        <f>'Datos Importados'!J16</f>
        <v>650</v>
      </c>
      <c r="L16" s="56">
        <f>'Datos Importados'!K16</f>
        <v>649</v>
      </c>
      <c r="M16" s="56">
        <f>'Datos Importados'!L16</f>
        <v>650</v>
      </c>
      <c r="N16" s="56">
        <f>'Datos Importados'!M16</f>
        <v>650</v>
      </c>
      <c r="O16" s="41">
        <f>N16</f>
        <v>650</v>
      </c>
      <c r="P16" s="33"/>
      <c r="Q16" s="39" t="s">
        <v>28</v>
      </c>
      <c r="R16" s="41"/>
      <c r="S16" s="41">
        <v>0</v>
      </c>
      <c r="T16" s="41">
        <v>635</v>
      </c>
      <c r="U16" s="41">
        <f t="shared" si="0"/>
        <v>650</v>
      </c>
    </row>
    <row r="17" spans="2:21" ht="38.25" customHeight="1">
      <c r="B17" s="19" t="s">
        <v>29</v>
      </c>
      <c r="C17" s="57">
        <f>'Datos Importados'!B17</f>
        <v>752</v>
      </c>
      <c r="D17" s="57">
        <f>'Datos Importados'!C17</f>
        <v>757</v>
      </c>
      <c r="E17" s="57">
        <f>'Datos Importados'!D17</f>
        <v>747</v>
      </c>
      <c r="F17" s="57">
        <f>'Datos Importados'!E17</f>
        <v>747</v>
      </c>
      <c r="G17" s="57">
        <f>'Datos Importados'!F17</f>
        <v>749</v>
      </c>
      <c r="H17" s="57">
        <f>'Datos Importados'!G17</f>
        <v>753</v>
      </c>
      <c r="I17" s="57">
        <f>'Datos Importados'!H17</f>
        <v>756</v>
      </c>
      <c r="J17" s="57">
        <f>'Datos Importados'!I17</f>
        <v>755</v>
      </c>
      <c r="K17" s="57">
        <f>'Datos Importados'!J17</f>
        <v>752</v>
      </c>
      <c r="L17" s="57">
        <f>'Datos Importados'!K17</f>
        <v>752</v>
      </c>
      <c r="M17" s="57">
        <f>'Datos Importados'!L17</f>
        <v>752</v>
      </c>
      <c r="N17" s="57">
        <f>'Datos Importados'!M17</f>
        <v>752</v>
      </c>
      <c r="O17" s="43">
        <f>N17</f>
        <v>752</v>
      </c>
      <c r="P17" s="33"/>
      <c r="Q17" s="39" t="s">
        <v>29</v>
      </c>
      <c r="R17" s="41"/>
      <c r="S17" s="41">
        <v>0</v>
      </c>
      <c r="T17" s="41">
        <v>0</v>
      </c>
      <c r="U17" s="41">
        <f t="shared" si="0"/>
        <v>752</v>
      </c>
    </row>
    <row r="18" spans="2:21" ht="12.75">
      <c r="B18" s="19" t="s">
        <v>30</v>
      </c>
      <c r="C18" s="56">
        <f>'Datos Importados'!B18</f>
        <v>0</v>
      </c>
      <c r="D18" s="56">
        <f>'Datos Importados'!C18</f>
        <v>0</v>
      </c>
      <c r="E18" s="56">
        <f>'Datos Importados'!D18</f>
        <v>0</v>
      </c>
      <c r="F18" s="56">
        <f>'Datos Importados'!E18</f>
        <v>0</v>
      </c>
      <c r="G18" s="56">
        <f>'Datos Importados'!F18</f>
        <v>0</v>
      </c>
      <c r="H18" s="56">
        <f>'Datos Importados'!G18</f>
        <v>0</v>
      </c>
      <c r="I18" s="56">
        <f>'Datos Importados'!H18</f>
        <v>2</v>
      </c>
      <c r="J18" s="56">
        <f>'Datos Importados'!I18</f>
        <v>2</v>
      </c>
      <c r="K18" s="56">
        <f>'Datos Importados'!J18</f>
        <v>0</v>
      </c>
      <c r="L18" s="56">
        <f>'Datos Importados'!K18</f>
        <v>10</v>
      </c>
      <c r="M18" s="56">
        <f>'Datos Importados'!L18</f>
        <v>0</v>
      </c>
      <c r="N18" s="56">
        <f>'Datos Importados'!M18</f>
        <v>650</v>
      </c>
      <c r="O18" s="41">
        <f>SUM(C18:N18)</f>
        <v>664</v>
      </c>
      <c r="P18" s="33"/>
      <c r="Q18" s="39" t="s">
        <v>30</v>
      </c>
      <c r="R18" s="41"/>
      <c r="S18" s="41">
        <v>416</v>
      </c>
      <c r="T18" s="41">
        <v>144</v>
      </c>
      <c r="U18" s="41">
        <f t="shared" si="0"/>
        <v>664</v>
      </c>
    </row>
    <row r="19" spans="2:21" ht="12.75">
      <c r="B19" s="19" t="s">
        <v>31</v>
      </c>
      <c r="C19" s="57">
        <f>'Datos Importados'!B19</f>
        <v>0</v>
      </c>
      <c r="D19" s="57">
        <f>'Datos Importados'!C19</f>
        <v>0</v>
      </c>
      <c r="E19" s="57">
        <f>'Datos Importados'!D19</f>
        <v>0</v>
      </c>
      <c r="F19" s="57">
        <f>'Datos Importados'!E19</f>
        <v>0</v>
      </c>
      <c r="G19" s="57">
        <f>'Datos Importados'!F19</f>
        <v>0</v>
      </c>
      <c r="H19" s="57">
        <f>'Datos Importados'!G19</f>
        <v>0</v>
      </c>
      <c r="I19" s="57">
        <f>'Datos Importados'!H19</f>
        <v>200</v>
      </c>
      <c r="J19" s="57">
        <f>'Datos Importados'!I19</f>
        <v>321</v>
      </c>
      <c r="K19" s="57">
        <f>'Datos Importados'!J19</f>
        <v>321</v>
      </c>
      <c r="L19" s="57">
        <f>'Datos Importados'!K19</f>
        <v>321</v>
      </c>
      <c r="M19" s="57">
        <f>'Datos Importados'!L19</f>
        <v>321</v>
      </c>
      <c r="N19" s="57">
        <f>'Datos Importados'!M19</f>
        <v>321</v>
      </c>
      <c r="O19" s="41">
        <f>N19</f>
        <v>321</v>
      </c>
      <c r="P19" s="33"/>
      <c r="Q19" s="39" t="s">
        <v>31</v>
      </c>
      <c r="R19" s="41"/>
      <c r="S19" s="41">
        <v>0</v>
      </c>
      <c r="T19" s="41">
        <v>0</v>
      </c>
      <c r="U19" s="41">
        <f t="shared" si="0"/>
        <v>321</v>
      </c>
    </row>
    <row r="20" spans="2:21" ht="12.75">
      <c r="B20" s="23" t="s">
        <v>32</v>
      </c>
      <c r="C20" s="58">
        <f>'Datos Importados'!B20</f>
        <v>0</v>
      </c>
      <c r="D20" s="58">
        <f>'Datos Importados'!C20</f>
        <v>0</v>
      </c>
      <c r="E20" s="58">
        <f>'Datos Importados'!D20</f>
        <v>0</v>
      </c>
      <c r="F20" s="58">
        <f>'Datos Importados'!E20</f>
        <v>0</v>
      </c>
      <c r="G20" s="58">
        <f>'Datos Importados'!F20</f>
        <v>0</v>
      </c>
      <c r="H20" s="58">
        <f>'Datos Importados'!G20</f>
        <v>0</v>
      </c>
      <c r="I20" s="58">
        <f>'Datos Importados'!H20</f>
        <v>200</v>
      </c>
      <c r="J20" s="58">
        <f>'Datos Importados'!I20</f>
        <v>321</v>
      </c>
      <c r="K20" s="58">
        <f>'Datos Importados'!J20</f>
        <v>321</v>
      </c>
      <c r="L20" s="58">
        <f>'Datos Importados'!K20</f>
        <v>321</v>
      </c>
      <c r="M20" s="58">
        <f>'Datos Importados'!L20</f>
        <v>321</v>
      </c>
      <c r="N20" s="58">
        <f>'Datos Importados'!M20</f>
        <v>321</v>
      </c>
      <c r="O20" s="59">
        <f>N20</f>
        <v>321</v>
      </c>
      <c r="P20" s="33"/>
      <c r="Q20" s="49" t="s">
        <v>32</v>
      </c>
      <c r="R20" s="59"/>
      <c r="S20" s="59">
        <v>0</v>
      </c>
      <c r="T20" s="59">
        <v>0</v>
      </c>
      <c r="U20" s="59">
        <f t="shared" si="0"/>
        <v>321</v>
      </c>
    </row>
    <row r="21" spans="2:21" ht="12.75">
      <c r="B21" s="26" t="s">
        <v>33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3"/>
      <c r="O21" s="54"/>
      <c r="P21" s="48"/>
      <c r="Q21" s="26" t="s">
        <v>33</v>
      </c>
      <c r="R21" s="54"/>
      <c r="S21" s="54"/>
      <c r="T21" s="54"/>
      <c r="U21" s="54"/>
    </row>
    <row r="22" spans="2:21" ht="12.75">
      <c r="B22" s="30" t="s">
        <v>34</v>
      </c>
      <c r="C22" s="60">
        <f>'Datos Importados'!B22</f>
        <v>61200</v>
      </c>
      <c r="D22" s="60">
        <f>'Datos Importados'!C22</f>
        <v>61200</v>
      </c>
      <c r="E22" s="60" t="str">
        <f>'Datos Importados'!D22</f>
        <v>61200.00</v>
      </c>
      <c r="F22" s="60" t="str">
        <f>'Datos Importados'!E22</f>
        <v>61200.00</v>
      </c>
      <c r="G22" s="60" t="str">
        <f>'Datos Importados'!F22</f>
        <v>61200.00</v>
      </c>
      <c r="H22" s="60">
        <f>'Datos Importados'!G22</f>
        <v>61200</v>
      </c>
      <c r="I22" s="60">
        <f>'Datos Importados'!H22</f>
        <v>64800</v>
      </c>
      <c r="J22" s="60">
        <f>'Datos Importados'!I22</f>
        <v>64800</v>
      </c>
      <c r="K22" s="60">
        <f>'Datos Importados'!J22</f>
        <v>64800</v>
      </c>
      <c r="L22" s="60">
        <f>'Datos Importados'!K22</f>
        <v>64800</v>
      </c>
      <c r="M22" s="60">
        <f>'Datos Importados'!L22</f>
        <v>64800</v>
      </c>
      <c r="N22" s="60">
        <f>'Datos Importados'!M22</f>
        <v>64800</v>
      </c>
      <c r="O22" s="32">
        <f>SUM(C22:N22)</f>
        <v>572400</v>
      </c>
      <c r="P22" s="33"/>
      <c r="Q22" s="34" t="s">
        <v>34</v>
      </c>
      <c r="R22" s="32"/>
      <c r="S22" s="32">
        <v>535680</v>
      </c>
      <c r="T22" s="32">
        <v>734400</v>
      </c>
      <c r="U22" s="32">
        <f t="shared" si="0"/>
        <v>572400</v>
      </c>
    </row>
    <row r="23" spans="2:21" ht="12.75">
      <c r="B23" s="19" t="s">
        <v>35</v>
      </c>
      <c r="C23" s="61">
        <f>'Datos Importados'!B23</f>
        <v>61200</v>
      </c>
      <c r="D23" s="61">
        <f>'Datos Importados'!C23</f>
        <v>61200</v>
      </c>
      <c r="E23" s="61" t="str">
        <f>'Datos Importados'!D23</f>
        <v>61200.00</v>
      </c>
      <c r="F23" s="61" t="str">
        <f>'Datos Importados'!E23</f>
        <v>61200.00</v>
      </c>
      <c r="G23" s="61" t="str">
        <f>'Datos Importados'!F23</f>
        <v>61200.00</v>
      </c>
      <c r="H23" s="61">
        <f>'Datos Importados'!G23</f>
        <v>61200</v>
      </c>
      <c r="I23" s="61">
        <f>'Datos Importados'!H23</f>
        <v>64800</v>
      </c>
      <c r="J23" s="61">
        <f>'Datos Importados'!I23</f>
        <v>64800</v>
      </c>
      <c r="K23" s="61">
        <f>'Datos Importados'!J23</f>
        <v>64800</v>
      </c>
      <c r="L23" s="61">
        <f>'Datos Importados'!K23</f>
        <v>64800</v>
      </c>
      <c r="M23" s="61">
        <f>'Datos Importados'!L23</f>
        <v>64800</v>
      </c>
      <c r="N23" s="61">
        <f>'Datos Importados'!M23</f>
        <v>64800</v>
      </c>
      <c r="O23" s="41">
        <f>SUM(C23:N23)</f>
        <v>572400</v>
      </c>
      <c r="P23" s="33"/>
      <c r="Q23" s="39" t="s">
        <v>35</v>
      </c>
      <c r="R23" s="41"/>
      <c r="S23" s="41">
        <v>535680</v>
      </c>
      <c r="T23" s="41">
        <v>734400</v>
      </c>
      <c r="U23" s="41">
        <f t="shared" si="0"/>
        <v>572400</v>
      </c>
    </row>
    <row r="24" spans="2:21" ht="12.75">
      <c r="B24" s="19" t="s">
        <v>36</v>
      </c>
      <c r="C24" s="61">
        <f>'Datos Importados'!B24</f>
        <v>0</v>
      </c>
      <c r="D24" s="61">
        <f>'Datos Importados'!C24</f>
        <v>0</v>
      </c>
      <c r="E24" s="61" t="str">
        <f>'Datos Importados'!D24</f>
        <v>0.00</v>
      </c>
      <c r="F24" s="61" t="str">
        <f>'Datos Importados'!E24</f>
        <v>0.00</v>
      </c>
      <c r="G24" s="61">
        <f>'Datos Importados'!F24</f>
        <v>0</v>
      </c>
      <c r="H24" s="61">
        <f>'Datos Importados'!G24</f>
        <v>0</v>
      </c>
      <c r="I24" s="61">
        <f>'Datos Importados'!H24</f>
        <v>0</v>
      </c>
      <c r="J24" s="61">
        <f>'Datos Importados'!I24</f>
        <v>0</v>
      </c>
      <c r="K24" s="61">
        <f>'Datos Importados'!J24</f>
        <v>0</v>
      </c>
      <c r="L24" s="61">
        <f>'Datos Importados'!K24</f>
        <v>0</v>
      </c>
      <c r="M24" s="61">
        <f>'Datos Importados'!L24</f>
        <v>0</v>
      </c>
      <c r="N24" s="61">
        <f>'Datos Importados'!M24</f>
        <v>0</v>
      </c>
      <c r="O24" s="41">
        <f>SUM(C24:N24)</f>
        <v>0</v>
      </c>
      <c r="P24" s="33"/>
      <c r="Q24" s="39" t="s">
        <v>36</v>
      </c>
      <c r="R24" s="41"/>
      <c r="S24" s="41">
        <v>0</v>
      </c>
      <c r="T24" s="41">
        <v>0</v>
      </c>
      <c r="U24" s="41">
        <f t="shared" si="0"/>
        <v>0</v>
      </c>
    </row>
    <row r="25" spans="2:21" ht="12.75">
      <c r="B25" s="23" t="s">
        <v>37</v>
      </c>
      <c r="C25" s="62">
        <f>'Datos Importados'!B25</f>
        <v>61200</v>
      </c>
      <c r="D25" s="62">
        <f>'Datos Importados'!C25</f>
        <v>61200</v>
      </c>
      <c r="E25" s="62" t="str">
        <f>'Datos Importados'!D25</f>
        <v>61200.00</v>
      </c>
      <c r="F25" s="62" t="str">
        <f>'Datos Importados'!E25</f>
        <v>61200.00</v>
      </c>
      <c r="G25" s="62">
        <f>'Datos Importados'!F25</f>
        <v>48960</v>
      </c>
      <c r="H25" s="62">
        <f>'Datos Importados'!G25</f>
        <v>61200</v>
      </c>
      <c r="I25" s="62">
        <f>'Datos Importados'!H25</f>
        <v>64800</v>
      </c>
      <c r="J25" s="62">
        <f>'Datos Importados'!I25</f>
        <v>64800</v>
      </c>
      <c r="K25" s="62">
        <f>'Datos Importados'!J25</f>
        <v>64800</v>
      </c>
      <c r="L25" s="62">
        <f>'Datos Importados'!K25</f>
        <v>64800</v>
      </c>
      <c r="M25" s="62">
        <f>'Datos Importados'!L25</f>
        <v>64800</v>
      </c>
      <c r="N25" s="62">
        <f>'Datos Importados'!M25</f>
        <v>64800</v>
      </c>
      <c r="O25" s="59">
        <f>SUM(C25:N25)</f>
        <v>621360</v>
      </c>
      <c r="P25" s="33"/>
      <c r="Q25" s="49" t="s">
        <v>37</v>
      </c>
      <c r="R25" s="59"/>
      <c r="S25" s="59">
        <v>535680</v>
      </c>
      <c r="T25" s="59">
        <v>734400</v>
      </c>
      <c r="U25" s="59">
        <f t="shared" si="0"/>
        <v>621360</v>
      </c>
    </row>
    <row r="26" spans="2:21" ht="12.75">
      <c r="B26" s="26" t="s">
        <v>38</v>
      </c>
      <c r="C26" s="52" t="s">
        <v>0</v>
      </c>
      <c r="D26" s="52" t="s">
        <v>0</v>
      </c>
      <c r="E26" s="52" t="s">
        <v>0</v>
      </c>
      <c r="F26" s="52" t="s">
        <v>0</v>
      </c>
      <c r="G26" s="52"/>
      <c r="H26" s="52"/>
      <c r="I26" s="52"/>
      <c r="J26" s="52"/>
      <c r="K26" s="52"/>
      <c r="L26" s="52"/>
      <c r="M26" s="52"/>
      <c r="N26" s="53"/>
      <c r="O26" s="54" t="s">
        <v>0</v>
      </c>
      <c r="P26" s="48"/>
      <c r="Q26" s="26" t="s">
        <v>38</v>
      </c>
      <c r="R26" s="54"/>
      <c r="S26" s="54"/>
      <c r="T26" s="54"/>
      <c r="U26" s="54"/>
    </row>
    <row r="27" spans="2:21" ht="12.75">
      <c r="B27" s="30" t="s">
        <v>39</v>
      </c>
      <c r="C27" s="63">
        <f>'Datos Importados'!B27</f>
        <v>1</v>
      </c>
      <c r="D27" s="63">
        <f>'Datos Importados'!C27</f>
        <v>1</v>
      </c>
      <c r="E27" s="63">
        <f>'Datos Importados'!D27</f>
        <v>1</v>
      </c>
      <c r="F27" s="63">
        <f>'Datos Importados'!E27</f>
        <v>1</v>
      </c>
      <c r="G27" s="63">
        <f>'Datos Importados'!F27</f>
        <v>1</v>
      </c>
      <c r="H27" s="63">
        <f>'Datos Importados'!G27</f>
        <v>1</v>
      </c>
      <c r="I27" s="63">
        <f>'Datos Importados'!H27</f>
        <v>1</v>
      </c>
      <c r="J27" s="63">
        <f>'Datos Importados'!I27</f>
        <v>1</v>
      </c>
      <c r="K27" s="63">
        <f>'Datos Importados'!J27</f>
        <v>1</v>
      </c>
      <c r="L27" s="63">
        <f>'Datos Importados'!K27</f>
        <v>1</v>
      </c>
      <c r="M27" s="63">
        <f>'Datos Importados'!L27</f>
        <v>1</v>
      </c>
      <c r="N27" s="63">
        <f>'Datos Importados'!M27</f>
        <v>1</v>
      </c>
      <c r="O27" s="64">
        <f aca="true" t="shared" si="1" ref="O27:O33">SUM(C27:N27)</f>
        <v>12</v>
      </c>
      <c r="P27" s="48"/>
      <c r="Q27" s="34" t="s">
        <v>39</v>
      </c>
      <c r="R27" s="64"/>
      <c r="S27" s="64">
        <v>11</v>
      </c>
      <c r="T27" s="64">
        <v>12</v>
      </c>
      <c r="U27" s="64">
        <f t="shared" si="0"/>
        <v>12</v>
      </c>
    </row>
    <row r="28" spans="2:21" ht="12.75">
      <c r="B28" s="19" t="s">
        <v>40</v>
      </c>
      <c r="C28" s="65">
        <f>'Datos Importados'!B28</f>
        <v>0</v>
      </c>
      <c r="D28" s="65">
        <f>'Datos Importados'!C28</f>
        <v>0</v>
      </c>
      <c r="E28" s="65">
        <f>'Datos Importados'!D28</f>
        <v>0</v>
      </c>
      <c r="F28" s="65">
        <f>'Datos Importados'!E28</f>
        <v>1</v>
      </c>
      <c r="G28" s="65">
        <f>'Datos Importados'!F28</f>
        <v>0</v>
      </c>
      <c r="H28" s="65">
        <f>'Datos Importados'!G28</f>
        <v>0</v>
      </c>
      <c r="I28" s="65">
        <f>'Datos Importados'!H28</f>
        <v>0</v>
      </c>
      <c r="J28" s="65">
        <f>'Datos Importados'!I28</f>
        <v>0</v>
      </c>
      <c r="K28" s="65">
        <f>'Datos Importados'!J28</f>
        <v>0</v>
      </c>
      <c r="L28" s="65">
        <f>'Datos Importados'!K28</f>
        <v>0</v>
      </c>
      <c r="M28" s="65">
        <f>'Datos Importados'!L28</f>
        <v>0</v>
      </c>
      <c r="N28" s="65">
        <f>'Datos Importados'!M28</f>
        <v>0</v>
      </c>
      <c r="O28" s="66">
        <f t="shared" si="1"/>
        <v>1</v>
      </c>
      <c r="P28" s="48"/>
      <c r="Q28" s="39" t="s">
        <v>40</v>
      </c>
      <c r="R28" s="66"/>
      <c r="S28" s="66">
        <v>0</v>
      </c>
      <c r="T28" s="66">
        <v>10</v>
      </c>
      <c r="U28" s="66">
        <f t="shared" si="0"/>
        <v>1</v>
      </c>
    </row>
    <row r="29" spans="2:21" ht="12.75">
      <c r="B29" s="19" t="s">
        <v>41</v>
      </c>
      <c r="C29" s="65">
        <f>'Datos Importados'!B29</f>
        <v>0</v>
      </c>
      <c r="D29" s="65">
        <f>'Datos Importados'!C29</f>
        <v>0</v>
      </c>
      <c r="E29" s="65">
        <f>'Datos Importados'!D29</f>
        <v>0</v>
      </c>
      <c r="F29" s="65">
        <f>'Datos Importados'!E29</f>
        <v>0</v>
      </c>
      <c r="G29" s="65">
        <f>'Datos Importados'!F29</f>
        <v>0</v>
      </c>
      <c r="H29" s="65">
        <f>'Datos Importados'!G29</f>
        <v>0</v>
      </c>
      <c r="I29" s="65">
        <f>'Datos Importados'!H29</f>
        <v>0</v>
      </c>
      <c r="J29" s="65">
        <f>'Datos Importados'!I29</f>
        <v>0</v>
      </c>
      <c r="K29" s="65">
        <f>'Datos Importados'!J29</f>
        <v>0</v>
      </c>
      <c r="L29" s="65">
        <f>'Datos Importados'!K29</f>
        <v>0</v>
      </c>
      <c r="M29" s="65">
        <f>'Datos Importados'!L29</f>
        <v>0</v>
      </c>
      <c r="N29" s="65">
        <f>'Datos Importados'!M29</f>
        <v>0</v>
      </c>
      <c r="O29" s="66">
        <f t="shared" si="1"/>
        <v>0</v>
      </c>
      <c r="P29" s="48"/>
      <c r="Q29" s="39" t="s">
        <v>41</v>
      </c>
      <c r="R29" s="66"/>
      <c r="S29" s="66">
        <v>12</v>
      </c>
      <c r="T29" s="66">
        <v>10</v>
      </c>
      <c r="U29" s="66">
        <f t="shared" si="0"/>
        <v>0</v>
      </c>
    </row>
    <row r="30" spans="2:21" ht="12.75">
      <c r="B30" s="19" t="s">
        <v>42</v>
      </c>
      <c r="C30" s="65">
        <f>'Datos Importados'!B30</f>
        <v>0</v>
      </c>
      <c r="D30" s="65">
        <f>'Datos Importados'!C30</f>
        <v>0</v>
      </c>
      <c r="E30" s="65">
        <f>'Datos Importados'!D30</f>
        <v>0</v>
      </c>
      <c r="F30" s="65">
        <f>'Datos Importados'!E30</f>
        <v>0</v>
      </c>
      <c r="G30" s="65">
        <f>'Datos Importados'!F30</f>
        <v>0</v>
      </c>
      <c r="H30" s="65">
        <f>'Datos Importados'!G30</f>
        <v>0</v>
      </c>
      <c r="I30" s="65">
        <f>'Datos Importados'!H30</f>
        <v>0</v>
      </c>
      <c r="J30" s="65">
        <f>'Datos Importados'!I30</f>
        <v>0</v>
      </c>
      <c r="K30" s="65">
        <f>'Datos Importados'!J30</f>
        <v>0</v>
      </c>
      <c r="L30" s="65">
        <f>'Datos Importados'!K30</f>
        <v>0</v>
      </c>
      <c r="M30" s="65">
        <f>'Datos Importados'!L30</f>
        <v>0</v>
      </c>
      <c r="N30" s="65">
        <f>'Datos Importados'!M30</f>
        <v>0</v>
      </c>
      <c r="O30" s="66">
        <f t="shared" si="1"/>
        <v>0</v>
      </c>
      <c r="P30" s="48"/>
      <c r="Q30" s="39" t="s">
        <v>42</v>
      </c>
      <c r="R30" s="66"/>
      <c r="S30" s="66">
        <v>0</v>
      </c>
      <c r="T30" s="66">
        <v>0</v>
      </c>
      <c r="U30" s="66">
        <f t="shared" si="0"/>
        <v>0</v>
      </c>
    </row>
    <row r="31" spans="2:21" ht="12.75">
      <c r="B31" s="19" t="s">
        <v>43</v>
      </c>
      <c r="C31" s="65">
        <f>'Datos Importados'!B31</f>
        <v>0</v>
      </c>
      <c r="D31" s="65">
        <f>'Datos Importados'!C31</f>
        <v>0</v>
      </c>
      <c r="E31" s="65">
        <f>'Datos Importados'!D31</f>
        <v>0</v>
      </c>
      <c r="F31" s="65">
        <f>'Datos Importados'!E31</f>
        <v>0</v>
      </c>
      <c r="G31" s="65">
        <f>'Datos Importados'!F31</f>
        <v>0</v>
      </c>
      <c r="H31" s="65">
        <f>'Datos Importados'!G31</f>
        <v>0</v>
      </c>
      <c r="I31" s="65">
        <f>'Datos Importados'!H31</f>
        <v>0</v>
      </c>
      <c r="J31" s="65">
        <f>'Datos Importados'!I31</f>
        <v>0</v>
      </c>
      <c r="K31" s="65">
        <f>'Datos Importados'!J31</f>
        <v>0</v>
      </c>
      <c r="L31" s="65">
        <f>'Datos Importados'!K31</f>
        <v>0</v>
      </c>
      <c r="M31" s="65">
        <f>'Datos Importados'!L31</f>
        <v>0</v>
      </c>
      <c r="N31" s="65">
        <f>'Datos Importados'!M31</f>
        <v>0</v>
      </c>
      <c r="O31" s="66">
        <f t="shared" si="1"/>
        <v>0</v>
      </c>
      <c r="P31" s="48"/>
      <c r="Q31" s="39" t="s">
        <v>43</v>
      </c>
      <c r="R31" s="66"/>
      <c r="S31" s="66">
        <v>12</v>
      </c>
      <c r="T31" s="66">
        <v>4</v>
      </c>
      <c r="U31" s="66">
        <f t="shared" si="0"/>
        <v>0</v>
      </c>
    </row>
    <row r="32" spans="2:21" ht="12.75">
      <c r="B32" s="19" t="s">
        <v>44</v>
      </c>
      <c r="C32" s="65">
        <f>'Datos Importados'!B32</f>
        <v>0</v>
      </c>
      <c r="D32" s="65">
        <f>'Datos Importados'!C32</f>
        <v>0</v>
      </c>
      <c r="E32" s="65">
        <f>'Datos Importados'!D32</f>
        <v>0</v>
      </c>
      <c r="F32" s="65">
        <f>'Datos Importados'!E32</f>
        <v>0</v>
      </c>
      <c r="G32" s="65">
        <f>'Datos Importados'!F32</f>
        <v>0</v>
      </c>
      <c r="H32" s="65">
        <f>'Datos Importados'!G32</f>
        <v>0</v>
      </c>
      <c r="I32" s="65">
        <f>'Datos Importados'!H32</f>
        <v>0</v>
      </c>
      <c r="J32" s="65">
        <f>'Datos Importados'!I32</f>
        <v>0</v>
      </c>
      <c r="K32" s="65">
        <f>'Datos Importados'!J32</f>
        <v>0</v>
      </c>
      <c r="L32" s="65">
        <f>'Datos Importados'!K32</f>
        <v>0</v>
      </c>
      <c r="M32" s="65">
        <f>'Datos Importados'!L32</f>
        <v>0</v>
      </c>
      <c r="N32" s="65">
        <f>'Datos Importados'!M32</f>
        <v>0</v>
      </c>
      <c r="O32" s="66">
        <f t="shared" si="1"/>
        <v>0</v>
      </c>
      <c r="P32" s="48"/>
      <c r="Q32" s="39" t="s">
        <v>44</v>
      </c>
      <c r="R32" s="66"/>
      <c r="S32" s="66">
        <v>8</v>
      </c>
      <c r="T32" s="66">
        <v>0</v>
      </c>
      <c r="U32" s="66">
        <f t="shared" si="0"/>
        <v>0</v>
      </c>
    </row>
    <row r="33" spans="2:21" ht="12.75">
      <c r="B33" s="23" t="s">
        <v>45</v>
      </c>
      <c r="C33" s="50">
        <f>'Datos Importados'!B33</f>
        <v>0</v>
      </c>
      <c r="D33" s="50">
        <f>'Datos Importados'!C33</f>
        <v>0</v>
      </c>
      <c r="E33" s="50">
        <f>'Datos Importados'!D33</f>
        <v>0</v>
      </c>
      <c r="F33" s="50">
        <f>'Datos Importados'!E33</f>
        <v>0</v>
      </c>
      <c r="G33" s="50">
        <f>'Datos Importados'!F33</f>
        <v>0</v>
      </c>
      <c r="H33" s="50">
        <f>'Datos Importados'!G33</f>
        <v>0</v>
      </c>
      <c r="I33" s="50">
        <f>'Datos Importados'!H33</f>
        <v>0</v>
      </c>
      <c r="J33" s="50">
        <f>'Datos Importados'!I33</f>
        <v>0</v>
      </c>
      <c r="K33" s="50">
        <f>'Datos Importados'!J33</f>
        <v>0</v>
      </c>
      <c r="L33" s="50">
        <f>'Datos Importados'!K33</f>
        <v>0</v>
      </c>
      <c r="M33" s="50">
        <f>'Datos Importados'!L33</f>
        <v>0</v>
      </c>
      <c r="N33" s="50">
        <f>'Datos Importados'!M33</f>
        <v>0</v>
      </c>
      <c r="O33" s="47">
        <f t="shared" si="1"/>
        <v>0</v>
      </c>
      <c r="P33" s="48"/>
      <c r="Q33" s="49" t="s">
        <v>45</v>
      </c>
      <c r="R33" s="47"/>
      <c r="S33" s="47">
        <v>12</v>
      </c>
      <c r="T33" s="47">
        <v>0</v>
      </c>
      <c r="U33" s="47">
        <f t="shared" si="0"/>
        <v>0</v>
      </c>
    </row>
    <row r="34" spans="2:21" ht="12.75">
      <c r="B34" s="26" t="s">
        <v>46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4" t="s">
        <v>0</v>
      </c>
      <c r="P34" s="48"/>
      <c r="Q34" s="26" t="s">
        <v>46</v>
      </c>
      <c r="R34" s="54"/>
      <c r="S34" s="54"/>
      <c r="T34" s="54"/>
      <c r="U34" s="54"/>
    </row>
    <row r="35" spans="2:21" ht="12.75">
      <c r="B35" s="30" t="s">
        <v>47</v>
      </c>
      <c r="C35" s="60">
        <f>'Datos Importados'!B35</f>
        <v>0</v>
      </c>
      <c r="D35" s="60">
        <f>'Datos Importados'!C35</f>
        <v>0</v>
      </c>
      <c r="E35" s="60">
        <f>'Datos Importados'!D35</f>
        <v>0</v>
      </c>
      <c r="F35" s="60">
        <f>'Datos Importados'!E35</f>
        <v>0</v>
      </c>
      <c r="G35" s="60">
        <f>'Datos Importados'!F35</f>
        <v>0</v>
      </c>
      <c r="H35" s="60">
        <f>'Datos Importados'!G35</f>
        <v>0</v>
      </c>
      <c r="I35" s="60">
        <f>'Datos Importados'!H35</f>
        <v>0</v>
      </c>
      <c r="J35" s="60">
        <f>'Datos Importados'!I35</f>
        <v>0</v>
      </c>
      <c r="K35" s="60">
        <f>'Datos Importados'!J35</f>
        <v>0</v>
      </c>
      <c r="L35" s="60">
        <f>'Datos Importados'!K35</f>
        <v>0</v>
      </c>
      <c r="M35" s="60">
        <f>'Datos Importados'!L35</f>
        <v>0</v>
      </c>
      <c r="N35" s="60">
        <f>'Datos Importados'!M35</f>
        <v>0</v>
      </c>
      <c r="O35" s="32">
        <f>AVERAGE(C35:N35)</f>
        <v>0</v>
      </c>
      <c r="P35" s="33"/>
      <c r="Q35" s="34" t="s">
        <v>47</v>
      </c>
      <c r="R35" s="32"/>
      <c r="S35" s="32">
        <v>0</v>
      </c>
      <c r="T35" s="32">
        <v>0</v>
      </c>
      <c r="U35" s="32">
        <f t="shared" si="0"/>
        <v>0</v>
      </c>
    </row>
    <row r="36" spans="2:21" ht="12.75">
      <c r="B36" s="19" t="s">
        <v>48</v>
      </c>
      <c r="C36" s="42">
        <f>'Datos Importados'!B36</f>
        <v>0</v>
      </c>
      <c r="D36" s="42">
        <f>'Datos Importados'!C36</f>
        <v>0</v>
      </c>
      <c r="E36" s="42">
        <f>'Datos Importados'!D36</f>
        <v>0</v>
      </c>
      <c r="F36" s="42">
        <f>'Datos Importados'!E36</f>
        <v>0</v>
      </c>
      <c r="G36" s="42">
        <f>'Datos Importados'!F36</f>
        <v>0</v>
      </c>
      <c r="H36" s="42">
        <f>'Datos Importados'!G36</f>
        <v>0</v>
      </c>
      <c r="I36" s="42">
        <f>'Datos Importados'!H36</f>
        <v>0</v>
      </c>
      <c r="J36" s="42">
        <f>'Datos Importados'!I36</f>
        <v>0</v>
      </c>
      <c r="K36" s="42">
        <f>'Datos Importados'!J36</f>
        <v>0</v>
      </c>
      <c r="L36" s="42">
        <f>'Datos Importados'!K36</f>
        <v>0</v>
      </c>
      <c r="M36" s="42">
        <f>'Datos Importados'!L36</f>
        <v>0</v>
      </c>
      <c r="N36" s="42">
        <f>'Datos Importados'!M36</f>
        <v>0</v>
      </c>
      <c r="O36" s="41">
        <f>AVERAGE(C36:N36)</f>
        <v>0</v>
      </c>
      <c r="P36" s="33"/>
      <c r="Q36" s="39" t="s">
        <v>48</v>
      </c>
      <c r="R36" s="41"/>
      <c r="S36" s="41">
        <v>0</v>
      </c>
      <c r="T36" s="41">
        <v>0</v>
      </c>
      <c r="U36" s="41">
        <f t="shared" si="0"/>
        <v>0</v>
      </c>
    </row>
    <row r="37" spans="2:21" ht="12.75">
      <c r="B37" s="19" t="s">
        <v>49</v>
      </c>
      <c r="C37" s="42">
        <f>'Datos Importados'!B37</f>
        <v>0</v>
      </c>
      <c r="D37" s="42">
        <f>'Datos Importados'!C37</f>
        <v>0</v>
      </c>
      <c r="E37" s="42">
        <f>'Datos Importados'!D37</f>
        <v>0</v>
      </c>
      <c r="F37" s="42">
        <f>'Datos Importados'!E37</f>
        <v>0</v>
      </c>
      <c r="G37" s="42">
        <f>'Datos Importados'!F37</f>
        <v>0</v>
      </c>
      <c r="H37" s="42">
        <f>'Datos Importados'!G37</f>
        <v>282</v>
      </c>
      <c r="I37" s="42">
        <f>'Datos Importados'!H37</f>
        <v>285</v>
      </c>
      <c r="J37" s="42">
        <f>'Datos Importados'!I37</f>
        <v>286</v>
      </c>
      <c r="K37" s="42">
        <f>'Datos Importados'!J37</f>
        <v>286</v>
      </c>
      <c r="L37" s="42">
        <f>'Datos Importados'!K37</f>
        <v>286</v>
      </c>
      <c r="M37" s="42">
        <f>'Datos Importados'!L37</f>
        <v>328</v>
      </c>
      <c r="N37" s="42">
        <f>'Datos Importados'!M37</f>
        <v>328</v>
      </c>
      <c r="O37" s="41">
        <f>AVERAGE(C37:N37)</f>
        <v>173.41666666666666</v>
      </c>
      <c r="P37" s="33"/>
      <c r="Q37" s="39" t="s">
        <v>49</v>
      </c>
      <c r="R37" s="41"/>
      <c r="S37" s="41">
        <v>217</v>
      </c>
      <c r="T37" s="41">
        <v>80.83333333333333</v>
      </c>
      <c r="U37" s="41">
        <f t="shared" si="0"/>
        <v>173.41666666666666</v>
      </c>
    </row>
    <row r="38" spans="2:21" ht="12.75">
      <c r="B38" s="23" t="s">
        <v>50</v>
      </c>
      <c r="C38" s="67">
        <f>'Datos Importados'!B38</f>
        <v>1390</v>
      </c>
      <c r="D38" s="67">
        <f>'Datos Importados'!C38</f>
        <v>1395</v>
      </c>
      <c r="E38" s="67">
        <f>'Datos Importados'!D38</f>
        <v>1395</v>
      </c>
      <c r="F38" s="67">
        <f>'Datos Importados'!E38</f>
        <v>1397</v>
      </c>
      <c r="G38" s="67">
        <f>'Datos Importados'!F38</f>
        <v>1397</v>
      </c>
      <c r="H38" s="67">
        <f>'Datos Importados'!G38</f>
        <v>1118</v>
      </c>
      <c r="I38" s="67">
        <f>'Datos Importados'!H38</f>
        <v>1118</v>
      </c>
      <c r="J38" s="67">
        <f>'Datos Importados'!I38</f>
        <v>1118</v>
      </c>
      <c r="K38" s="67">
        <f>'Datos Importados'!J38</f>
        <v>1118</v>
      </c>
      <c r="L38" s="67">
        <f>'Datos Importados'!K38</f>
        <v>1118</v>
      </c>
      <c r="M38" s="67">
        <f>'Datos Importados'!L38</f>
        <v>1091</v>
      </c>
      <c r="N38" s="67">
        <f>'Datos Importados'!M38</f>
        <v>1091</v>
      </c>
      <c r="O38" s="59">
        <f>AVERAGE(C38:N38)</f>
        <v>1228.8333333333333</v>
      </c>
      <c r="P38" s="33"/>
      <c r="Q38" s="49" t="s">
        <v>50</v>
      </c>
      <c r="R38" s="59"/>
      <c r="S38" s="59">
        <v>878.0833333333334</v>
      </c>
      <c r="T38" s="59">
        <v>1288.9166666666667</v>
      </c>
      <c r="U38" s="59">
        <f t="shared" si="0"/>
        <v>1228.8333333333333</v>
      </c>
    </row>
    <row r="39" spans="2:21" ht="12.75">
      <c r="B39" s="26" t="s">
        <v>51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4" t="s">
        <v>0</v>
      </c>
      <c r="P39" s="48"/>
      <c r="Q39" s="26" t="s">
        <v>51</v>
      </c>
      <c r="R39" s="54"/>
      <c r="S39" s="54"/>
      <c r="T39" s="54"/>
      <c r="U39" s="54"/>
    </row>
    <row r="40" spans="2:21" ht="12.75">
      <c r="B40" s="30" t="s">
        <v>52</v>
      </c>
      <c r="C40" s="63">
        <f>'Datos Importados'!B40</f>
        <v>6</v>
      </c>
      <c r="D40" s="63">
        <f>'Datos Importados'!C40</f>
        <v>6</v>
      </c>
      <c r="E40" s="63">
        <f>'Datos Importados'!D40</f>
        <v>8</v>
      </c>
      <c r="F40" s="63">
        <f>'Datos Importados'!E40</f>
        <v>8</v>
      </c>
      <c r="G40" s="63">
        <f>'Datos Importados'!F40</f>
        <v>8</v>
      </c>
      <c r="H40" s="63">
        <f>'Datos Importados'!G40</f>
        <v>8</v>
      </c>
      <c r="I40" s="63">
        <f>'Datos Importados'!H40</f>
        <v>8</v>
      </c>
      <c r="J40" s="63">
        <f>'Datos Importados'!I40</f>
        <v>8</v>
      </c>
      <c r="K40" s="63">
        <f>'Datos Importados'!J40</f>
        <v>9</v>
      </c>
      <c r="L40" s="63">
        <f>'Datos Importados'!K40</f>
        <v>9</v>
      </c>
      <c r="M40" s="63">
        <f>'Datos Importados'!L40</f>
        <v>9</v>
      </c>
      <c r="N40" s="63">
        <f>'Datos Importados'!M40</f>
        <v>9</v>
      </c>
      <c r="O40" s="68">
        <f>N40</f>
        <v>9</v>
      </c>
      <c r="P40" s="69"/>
      <c r="Q40" s="34" t="s">
        <v>52</v>
      </c>
      <c r="R40" s="68"/>
      <c r="S40" s="68">
        <v>0</v>
      </c>
      <c r="T40" s="68">
        <v>5</v>
      </c>
      <c r="U40" s="68">
        <f t="shared" si="0"/>
        <v>9</v>
      </c>
    </row>
    <row r="41" spans="2:21" ht="12.75">
      <c r="B41" s="19" t="s">
        <v>53</v>
      </c>
      <c r="C41" s="65">
        <f>'Datos Importados'!B41</f>
        <v>3</v>
      </c>
      <c r="D41" s="65">
        <f>'Datos Importados'!C41</f>
        <v>3</v>
      </c>
      <c r="E41" s="65">
        <f>'Datos Importados'!D41</f>
        <v>3</v>
      </c>
      <c r="F41" s="65">
        <f>'Datos Importados'!E41</f>
        <v>3</v>
      </c>
      <c r="G41" s="65">
        <f>'Datos Importados'!F41</f>
        <v>3</v>
      </c>
      <c r="H41" s="65">
        <f>'Datos Importados'!G41</f>
        <v>3</v>
      </c>
      <c r="I41" s="65">
        <f>'Datos Importados'!H41</f>
        <v>3</v>
      </c>
      <c r="J41" s="65">
        <f>'Datos Importados'!I41</f>
        <v>3</v>
      </c>
      <c r="K41" s="65">
        <f>'Datos Importados'!J41</f>
        <v>3</v>
      </c>
      <c r="L41" s="65">
        <f>'Datos Importados'!K41</f>
        <v>3</v>
      </c>
      <c r="M41" s="65">
        <f>'Datos Importados'!L41</f>
        <v>3</v>
      </c>
      <c r="N41" s="65">
        <f>'Datos Importados'!M41</f>
        <v>3</v>
      </c>
      <c r="O41" s="70">
        <f>N41</f>
        <v>3</v>
      </c>
      <c r="P41" s="69"/>
      <c r="Q41" s="39" t="s">
        <v>53</v>
      </c>
      <c r="R41" s="70"/>
      <c r="S41" s="70">
        <v>0</v>
      </c>
      <c r="T41" s="70">
        <v>3</v>
      </c>
      <c r="U41" s="70">
        <f t="shared" si="0"/>
        <v>3</v>
      </c>
    </row>
    <row r="42" spans="2:21" ht="12.75">
      <c r="B42" s="23" t="s">
        <v>54</v>
      </c>
      <c r="C42" s="71">
        <f>'Datos Importados'!B42</f>
        <v>1</v>
      </c>
      <c r="D42" s="71">
        <f>'Datos Importados'!C42</f>
        <v>1</v>
      </c>
      <c r="E42" s="71">
        <f>'Datos Importados'!D42</f>
        <v>1</v>
      </c>
      <c r="F42" s="71">
        <f>'Datos Importados'!E42</f>
        <v>1</v>
      </c>
      <c r="G42" s="71">
        <f>'Datos Importados'!F42</f>
        <v>1</v>
      </c>
      <c r="H42" s="71">
        <f>'Datos Importados'!G42</f>
        <v>1</v>
      </c>
      <c r="I42" s="71">
        <f>'Datos Importados'!H42</f>
        <v>1</v>
      </c>
      <c r="J42" s="71">
        <f>'Datos Importados'!I42</f>
        <v>1</v>
      </c>
      <c r="K42" s="71">
        <f>'Datos Importados'!J42</f>
        <v>1</v>
      </c>
      <c r="L42" s="71">
        <f>'Datos Importados'!K42</f>
        <v>1</v>
      </c>
      <c r="M42" s="71">
        <f>'Datos Importados'!L42</f>
        <v>1</v>
      </c>
      <c r="N42" s="71">
        <f>'Datos Importados'!M42</f>
        <v>1</v>
      </c>
      <c r="O42" s="72">
        <f>N42</f>
        <v>1</v>
      </c>
      <c r="P42" s="69"/>
      <c r="Q42" s="49" t="s">
        <v>54</v>
      </c>
      <c r="R42" s="72"/>
      <c r="S42" s="72">
        <v>0</v>
      </c>
      <c r="T42" s="72">
        <v>1</v>
      </c>
      <c r="U42" s="72">
        <f t="shared" si="0"/>
        <v>1</v>
      </c>
    </row>
    <row r="43" spans="2:21" ht="12.75">
      <c r="B43" s="73" t="s">
        <v>55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 t="s">
        <v>0</v>
      </c>
      <c r="P43" s="69"/>
      <c r="Q43" s="73" t="s">
        <v>55</v>
      </c>
      <c r="R43" s="75"/>
      <c r="S43" s="75"/>
      <c r="T43" s="75"/>
      <c r="U43" s="75"/>
    </row>
    <row r="44" spans="2:21" ht="12.75">
      <c r="B44" s="76" t="s">
        <v>56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 t="s">
        <v>0</v>
      </c>
      <c r="P44" s="69"/>
      <c r="Q44" s="76" t="s">
        <v>56</v>
      </c>
      <c r="R44" s="78"/>
      <c r="S44" s="78"/>
      <c r="T44" s="78"/>
      <c r="U44" s="78"/>
    </row>
    <row r="45" spans="2:21" ht="12.75">
      <c r="B45" s="30" t="s">
        <v>57</v>
      </c>
      <c r="C45" s="79">
        <f>'Datos Importados'!B45</f>
        <v>37055</v>
      </c>
      <c r="D45" s="79">
        <f>'Datos Importados'!C45</f>
        <v>37055</v>
      </c>
      <c r="E45" s="79" t="str">
        <f>'Datos Importados'!D45</f>
        <v>48055.00</v>
      </c>
      <c r="F45" s="79" t="str">
        <f>'Datos Importados'!E45</f>
        <v>48055.00</v>
      </c>
      <c r="G45" s="79">
        <f>'Datos Importados'!F45</f>
        <v>36709</v>
      </c>
      <c r="H45" s="79">
        <f>'Datos Importados'!G45</f>
        <v>32359</v>
      </c>
      <c r="I45" s="79">
        <f>'Datos Importados'!H45</f>
        <v>32359</v>
      </c>
      <c r="J45" s="79">
        <f>'Datos Importados'!I45</f>
        <v>32359</v>
      </c>
      <c r="K45" s="79">
        <f>'Datos Importados'!J45</f>
        <v>27152</v>
      </c>
      <c r="L45" s="79">
        <f>'Datos Importados'!K45</f>
        <v>32352</v>
      </c>
      <c r="M45" s="79">
        <f>'Datos Importados'!L45</f>
        <v>43361</v>
      </c>
      <c r="N45" s="79">
        <f>'Datos Importados'!M45</f>
        <v>43561</v>
      </c>
      <c r="O45" s="80">
        <f aca="true" t="shared" si="2" ref="O45:O60">SUM(C45:N45)</f>
        <v>354322</v>
      </c>
      <c r="P45" s="44"/>
      <c r="Q45" s="34" t="s">
        <v>57</v>
      </c>
      <c r="R45" s="81"/>
      <c r="S45" s="81">
        <v>380919</v>
      </c>
      <c r="T45" s="81">
        <v>430500</v>
      </c>
      <c r="U45" s="81">
        <f aca="true" t="shared" si="3" ref="U45:U88">O45</f>
        <v>354322</v>
      </c>
    </row>
    <row r="46" spans="2:21" ht="12.75">
      <c r="B46" s="19" t="s">
        <v>58</v>
      </c>
      <c r="C46" s="82">
        <f>'Datos Importados'!B46</f>
        <v>0</v>
      </c>
      <c r="D46" s="82">
        <f>'Datos Importados'!C46</f>
        <v>0</v>
      </c>
      <c r="E46" s="82" t="str">
        <f>'Datos Importados'!D46</f>
        <v>0.00</v>
      </c>
      <c r="F46" s="82" t="str">
        <f>'Datos Importados'!E46</f>
        <v>0.00</v>
      </c>
      <c r="G46" s="82">
        <f>'Datos Importados'!F46</f>
        <v>13248</v>
      </c>
      <c r="H46" s="82">
        <f>'Datos Importados'!G46</f>
        <v>22266</v>
      </c>
      <c r="I46" s="82">
        <f>'Datos Importados'!H46</f>
        <v>23884</v>
      </c>
      <c r="J46" s="82">
        <f>'Datos Importados'!I46</f>
        <v>23500</v>
      </c>
      <c r="K46" s="82">
        <f>'Datos Importados'!J46</f>
        <v>23884</v>
      </c>
      <c r="L46" s="82">
        <f>'Datos Importados'!K46</f>
        <v>26500</v>
      </c>
      <c r="M46" s="82">
        <f>'Datos Importados'!L46</f>
        <v>1267442</v>
      </c>
      <c r="N46" s="82">
        <f>'Datos Importados'!M46</f>
        <v>26500</v>
      </c>
      <c r="O46" s="43">
        <f t="shared" si="2"/>
        <v>1427224</v>
      </c>
      <c r="P46" s="44"/>
      <c r="Q46" s="39" t="s">
        <v>58</v>
      </c>
      <c r="R46" s="81"/>
      <c r="S46" s="81">
        <v>30131</v>
      </c>
      <c r="T46" s="81">
        <v>36634</v>
      </c>
      <c r="U46" s="81">
        <f t="shared" si="3"/>
        <v>1427224</v>
      </c>
    </row>
    <row r="47" spans="2:21" ht="12.75">
      <c r="B47" s="19" t="s">
        <v>59</v>
      </c>
      <c r="C47" s="82">
        <f>'Datos Importados'!B47</f>
        <v>0</v>
      </c>
      <c r="D47" s="82">
        <f>'Datos Importados'!C47</f>
        <v>0</v>
      </c>
      <c r="E47" s="82" t="str">
        <f>'Datos Importados'!D47</f>
        <v>68553.00</v>
      </c>
      <c r="F47" s="82" t="str">
        <f>'Datos Importados'!E47</f>
        <v>0.00</v>
      </c>
      <c r="G47" s="82">
        <f>'Datos Importados'!F47</f>
        <v>80700</v>
      </c>
      <c r="H47" s="82">
        <f>'Datos Importados'!G47</f>
        <v>81700</v>
      </c>
      <c r="I47" s="82">
        <f>'Datos Importados'!H47</f>
        <v>81700</v>
      </c>
      <c r="J47" s="82">
        <f>'Datos Importados'!I47</f>
        <v>81700</v>
      </c>
      <c r="K47" s="82">
        <f>'Datos Importados'!J47</f>
        <v>81700</v>
      </c>
      <c r="L47" s="82">
        <f>'Datos Importados'!K47</f>
        <v>81700</v>
      </c>
      <c r="M47" s="82">
        <f>'Datos Importados'!L47</f>
        <v>7000</v>
      </c>
      <c r="N47" s="82">
        <f>'Datos Importados'!M47</f>
        <v>51750</v>
      </c>
      <c r="O47" s="43">
        <f t="shared" si="2"/>
        <v>547950</v>
      </c>
      <c r="P47" s="44"/>
      <c r="Q47" s="39" t="s">
        <v>59</v>
      </c>
      <c r="R47" s="81"/>
      <c r="S47" s="81">
        <v>77900</v>
      </c>
      <c r="T47" s="81">
        <v>41300</v>
      </c>
      <c r="U47" s="81">
        <f t="shared" si="3"/>
        <v>547950</v>
      </c>
    </row>
    <row r="48" spans="2:21" ht="12.75">
      <c r="B48" s="19" t="s">
        <v>60</v>
      </c>
      <c r="C48" s="82">
        <f>'Datos Importados'!B48</f>
        <v>1380</v>
      </c>
      <c r="D48" s="82">
        <f>'Datos Importados'!C48</f>
        <v>0</v>
      </c>
      <c r="E48" s="82" t="str">
        <f>'Datos Importados'!D48</f>
        <v>2083.00</v>
      </c>
      <c r="F48" s="82" t="str">
        <f>'Datos Importados'!E48</f>
        <v>1150.00</v>
      </c>
      <c r="G48" s="82">
        <f>'Datos Importados'!F48</f>
        <v>16366</v>
      </c>
      <c r="H48" s="82">
        <f>'Datos Importados'!G48</f>
        <v>7166</v>
      </c>
      <c r="I48" s="82">
        <f>'Datos Importados'!H48</f>
        <v>59166</v>
      </c>
      <c r="J48" s="82">
        <f>'Datos Importados'!I48</f>
        <v>59166</v>
      </c>
      <c r="K48" s="82">
        <f>'Datos Importados'!J48</f>
        <v>24141</v>
      </c>
      <c r="L48" s="82">
        <f>'Datos Importados'!K48</f>
        <v>65466</v>
      </c>
      <c r="M48" s="82">
        <f>'Datos Importados'!L48</f>
        <v>10853</v>
      </c>
      <c r="N48" s="82">
        <f>'Datos Importados'!M48</f>
        <v>16087</v>
      </c>
      <c r="O48" s="43">
        <f t="shared" si="2"/>
        <v>259791</v>
      </c>
      <c r="P48" s="44"/>
      <c r="Q48" s="39" t="s">
        <v>60</v>
      </c>
      <c r="R48" s="81"/>
      <c r="S48" s="81">
        <v>62401</v>
      </c>
      <c r="T48" s="81">
        <v>96334</v>
      </c>
      <c r="U48" s="81">
        <f t="shared" si="3"/>
        <v>259791</v>
      </c>
    </row>
    <row r="49" spans="2:21" ht="12.75">
      <c r="B49" s="23" t="s">
        <v>61</v>
      </c>
      <c r="C49" s="83">
        <f>'Datos Importados'!B49</f>
        <v>38435</v>
      </c>
      <c r="D49" s="83">
        <f>'Datos Importados'!C49</f>
        <v>37055</v>
      </c>
      <c r="E49" s="83" t="str">
        <f>'Datos Importados'!D49</f>
        <v>118691.00</v>
      </c>
      <c r="F49" s="83" t="str">
        <f>'Datos Importados'!E49</f>
        <v>49205.00</v>
      </c>
      <c r="G49" s="83">
        <f>'Datos Importados'!F49</f>
        <v>147023</v>
      </c>
      <c r="H49" s="83">
        <f>'Datos Importados'!G49</f>
        <v>143491</v>
      </c>
      <c r="I49" s="83">
        <f>'Datos Importados'!H49</f>
        <v>197109</v>
      </c>
      <c r="J49" s="83">
        <f>'Datos Importados'!I49</f>
        <v>196725</v>
      </c>
      <c r="K49" s="83">
        <f>'Datos Importados'!J49</f>
        <v>156877</v>
      </c>
      <c r="L49" s="83">
        <f>'Datos Importados'!K49</f>
        <v>156877</v>
      </c>
      <c r="M49" s="83">
        <f>'Datos Importados'!L49</f>
        <v>156877</v>
      </c>
      <c r="N49" s="83">
        <f>'Datos Importados'!M49</f>
        <v>156877</v>
      </c>
      <c r="O49" s="84">
        <f>SUM(O45:O48)</f>
        <v>2589287</v>
      </c>
      <c r="P49" s="44"/>
      <c r="Q49" s="49" t="s">
        <v>61</v>
      </c>
      <c r="R49" s="85"/>
      <c r="S49" s="85">
        <v>551351</v>
      </c>
      <c r="T49" s="85">
        <v>604768</v>
      </c>
      <c r="U49" s="85">
        <f t="shared" si="3"/>
        <v>2589287</v>
      </c>
    </row>
    <row r="50" spans="2:21" ht="12.75">
      <c r="B50" s="26" t="s">
        <v>62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7" t="s">
        <v>0</v>
      </c>
      <c r="P50" s="44"/>
      <c r="Q50" s="26" t="s">
        <v>62</v>
      </c>
      <c r="R50" s="87"/>
      <c r="S50" s="87"/>
      <c r="T50" s="87"/>
      <c r="U50" s="87"/>
    </row>
    <row r="51" spans="2:21" ht="12.75">
      <c r="B51" s="30" t="s">
        <v>63</v>
      </c>
      <c r="C51" s="88">
        <f>'Datos Importados'!B51</f>
        <v>14600</v>
      </c>
      <c r="D51" s="88">
        <f>'Datos Importados'!C51</f>
        <v>14600</v>
      </c>
      <c r="E51" s="88" t="str">
        <f>'Datos Importados'!D51</f>
        <v>14600.00</v>
      </c>
      <c r="F51" s="88" t="str">
        <f>'Datos Importados'!E51</f>
        <v>14600.00</v>
      </c>
      <c r="G51" s="88">
        <f>'Datos Importados'!F51</f>
        <v>14600</v>
      </c>
      <c r="H51" s="88">
        <f>'Datos Importados'!G51</f>
        <v>14600</v>
      </c>
      <c r="I51" s="88">
        <f>'Datos Importados'!H51</f>
        <v>14600</v>
      </c>
      <c r="J51" s="88">
        <f>'Datos Importados'!I51</f>
        <v>14600</v>
      </c>
      <c r="K51" s="88">
        <f>'Datos Importados'!J51</f>
        <v>14600</v>
      </c>
      <c r="L51" s="88">
        <f>'Datos Importados'!K51</f>
        <v>14600</v>
      </c>
      <c r="M51" s="88">
        <f>'Datos Importados'!L51</f>
        <v>14600</v>
      </c>
      <c r="N51" s="88">
        <f>'Datos Importados'!M51</f>
        <v>14600</v>
      </c>
      <c r="O51" s="80">
        <f t="shared" si="2"/>
        <v>146000</v>
      </c>
      <c r="P51" s="44"/>
      <c r="Q51" s="34" t="s">
        <v>63</v>
      </c>
      <c r="R51" s="80"/>
      <c r="S51" s="80">
        <v>149520</v>
      </c>
      <c r="T51" s="80">
        <v>183000</v>
      </c>
      <c r="U51" s="80">
        <f t="shared" si="3"/>
        <v>146000</v>
      </c>
    </row>
    <row r="52" spans="2:21" ht="12.75">
      <c r="B52" s="19" t="s">
        <v>64</v>
      </c>
      <c r="C52" s="45">
        <f>'Datos Importados'!B52</f>
        <v>0</v>
      </c>
      <c r="D52" s="45">
        <f>'Datos Importados'!C52</f>
        <v>500</v>
      </c>
      <c r="E52" s="45" t="str">
        <f>'Datos Importados'!D52</f>
        <v>0.00</v>
      </c>
      <c r="F52" s="45" t="str">
        <f>'Datos Importados'!E52</f>
        <v>0.00</v>
      </c>
      <c r="G52" s="45">
        <f>'Datos Importados'!F52</f>
        <v>0</v>
      </c>
      <c r="H52" s="45">
        <f>'Datos Importados'!G52</f>
        <v>0</v>
      </c>
      <c r="I52" s="45">
        <f>'Datos Importados'!H52</f>
        <v>0</v>
      </c>
      <c r="J52" s="45">
        <f>'Datos Importados'!I52</f>
        <v>0</v>
      </c>
      <c r="K52" s="45">
        <f>'Datos Importados'!J52</f>
        <v>0</v>
      </c>
      <c r="L52" s="45">
        <f>'Datos Importados'!K52</f>
        <v>0</v>
      </c>
      <c r="M52" s="45">
        <f>'Datos Importados'!L52</f>
        <v>0</v>
      </c>
      <c r="N52" s="45">
        <f>'Datos Importados'!M52</f>
        <v>0</v>
      </c>
      <c r="O52" s="43">
        <f t="shared" si="2"/>
        <v>500</v>
      </c>
      <c r="P52" s="44"/>
      <c r="Q52" s="39" t="s">
        <v>64</v>
      </c>
      <c r="R52" s="43"/>
      <c r="S52" s="43">
        <v>3040</v>
      </c>
      <c r="T52" s="43">
        <v>3000</v>
      </c>
      <c r="U52" s="43">
        <f t="shared" si="3"/>
        <v>500</v>
      </c>
    </row>
    <row r="53" spans="2:21" ht="12.75">
      <c r="B53" s="19" t="s">
        <v>65</v>
      </c>
      <c r="C53" s="45">
        <f>'Datos Importados'!B53</f>
        <v>0</v>
      </c>
      <c r="D53" s="45">
        <f>'Datos Importados'!C53</f>
        <v>100</v>
      </c>
      <c r="E53" s="45" t="str">
        <f>'Datos Importados'!D53</f>
        <v>100.00</v>
      </c>
      <c r="F53" s="45" t="str">
        <f>'Datos Importados'!E53</f>
        <v>100.00</v>
      </c>
      <c r="G53" s="45">
        <f>'Datos Importados'!F53</f>
        <v>150</v>
      </c>
      <c r="H53" s="45">
        <f>'Datos Importados'!G53</f>
        <v>1500</v>
      </c>
      <c r="I53" s="45">
        <f>'Datos Importados'!H53</f>
        <v>1500</v>
      </c>
      <c r="J53" s="45">
        <f>'Datos Importados'!I53</f>
        <v>1500</v>
      </c>
      <c r="K53" s="45">
        <f>'Datos Importados'!J53</f>
        <v>1500</v>
      </c>
      <c r="L53" s="45">
        <f>'Datos Importados'!K53</f>
        <v>1500</v>
      </c>
      <c r="M53" s="45">
        <f>'Datos Importados'!L53</f>
        <v>0</v>
      </c>
      <c r="N53" s="45">
        <f>'Datos Importados'!M53</f>
        <v>500</v>
      </c>
      <c r="O53" s="43">
        <f t="shared" si="2"/>
        <v>8250</v>
      </c>
      <c r="P53" s="44"/>
      <c r="Q53" s="39" t="s">
        <v>65</v>
      </c>
      <c r="R53" s="43"/>
      <c r="S53" s="43">
        <v>3920</v>
      </c>
      <c r="T53" s="43">
        <v>2250</v>
      </c>
      <c r="U53" s="43">
        <f t="shared" si="3"/>
        <v>8250</v>
      </c>
    </row>
    <row r="54" spans="2:21" ht="12.75">
      <c r="B54" s="19" t="s">
        <v>66</v>
      </c>
      <c r="C54" s="45">
        <f>'Datos Importados'!B54</f>
        <v>0</v>
      </c>
      <c r="D54" s="45">
        <f>'Datos Importados'!C54</f>
        <v>0</v>
      </c>
      <c r="E54" s="45" t="str">
        <f>'Datos Importados'!D54</f>
        <v>0.00</v>
      </c>
      <c r="F54" s="45" t="str">
        <f>'Datos Importados'!E54</f>
        <v>0.00</v>
      </c>
      <c r="G54" s="45">
        <f>'Datos Importados'!F54</f>
        <v>0</v>
      </c>
      <c r="H54" s="45">
        <f>'Datos Importados'!G54</f>
        <v>1000</v>
      </c>
      <c r="I54" s="45">
        <f>'Datos Importados'!H54</f>
        <v>1200</v>
      </c>
      <c r="J54" s="45">
        <f>'Datos Importados'!I54</f>
        <v>950</v>
      </c>
      <c r="K54" s="45">
        <f>'Datos Importados'!J54</f>
        <v>500</v>
      </c>
      <c r="L54" s="45">
        <f>'Datos Importados'!K54</f>
        <v>1000</v>
      </c>
      <c r="M54" s="45">
        <f>'Datos Importados'!L54</f>
        <v>0</v>
      </c>
      <c r="N54" s="45">
        <f>'Datos Importados'!M54</f>
        <v>300</v>
      </c>
      <c r="O54" s="43">
        <f t="shared" si="2"/>
        <v>4950</v>
      </c>
      <c r="P54" s="44"/>
      <c r="Q54" s="39" t="s">
        <v>66</v>
      </c>
      <c r="R54" s="43"/>
      <c r="S54" s="43">
        <v>6146</v>
      </c>
      <c r="T54" s="43">
        <v>7060</v>
      </c>
      <c r="U54" s="43">
        <f t="shared" si="3"/>
        <v>4950</v>
      </c>
    </row>
    <row r="55" spans="2:21" ht="12.75">
      <c r="B55" s="23" t="s">
        <v>67</v>
      </c>
      <c r="C55" s="89">
        <f>'Datos Importados'!B55</f>
        <v>14600</v>
      </c>
      <c r="D55" s="89">
        <f>'Datos Importados'!C55</f>
        <v>15200</v>
      </c>
      <c r="E55" s="89" t="str">
        <f>'Datos Importados'!D55</f>
        <v>14700.00</v>
      </c>
      <c r="F55" s="89" t="str">
        <f>'Datos Importados'!E55</f>
        <v>14700.00</v>
      </c>
      <c r="G55" s="89">
        <f>'Datos Importados'!F55</f>
        <v>14750</v>
      </c>
      <c r="H55" s="89">
        <f>'Datos Importados'!G55</f>
        <v>17100</v>
      </c>
      <c r="I55" s="89">
        <f>'Datos Importados'!H55</f>
        <v>17300</v>
      </c>
      <c r="J55" s="89">
        <f>'Datos Importados'!I55</f>
        <v>17050</v>
      </c>
      <c r="K55" s="89">
        <f>'Datos Importados'!J55</f>
        <v>16500</v>
      </c>
      <c r="L55" s="89">
        <f>'Datos Importados'!K55</f>
        <v>16500</v>
      </c>
      <c r="M55" s="89">
        <f>'Datos Importados'!L55</f>
        <v>16500</v>
      </c>
      <c r="N55" s="89">
        <f>'Datos Importados'!M55</f>
        <v>16500</v>
      </c>
      <c r="O55" s="90">
        <f t="shared" si="2"/>
        <v>162000</v>
      </c>
      <c r="P55" s="44"/>
      <c r="Q55" s="49" t="s">
        <v>67</v>
      </c>
      <c r="R55" s="91"/>
      <c r="S55" s="91">
        <v>162626</v>
      </c>
      <c r="T55" s="91">
        <v>195310</v>
      </c>
      <c r="U55" s="91">
        <f t="shared" si="3"/>
        <v>162000</v>
      </c>
    </row>
    <row r="56" spans="2:21" ht="12.75">
      <c r="B56" s="26" t="s">
        <v>68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7"/>
      <c r="P56" s="44"/>
      <c r="Q56" s="26" t="s">
        <v>68</v>
      </c>
      <c r="R56" s="87"/>
      <c r="S56" s="87">
        <v>0</v>
      </c>
      <c r="T56" s="87">
        <v>0</v>
      </c>
      <c r="U56" s="87">
        <f t="shared" si="3"/>
        <v>0</v>
      </c>
    </row>
    <row r="57" spans="2:21" ht="12.75">
      <c r="B57" s="30" t="s">
        <v>69</v>
      </c>
      <c r="C57" s="79">
        <f>'Datos Importados'!B57</f>
        <v>8480</v>
      </c>
      <c r="D57" s="79">
        <f>'Datos Importados'!C57</f>
        <v>8480</v>
      </c>
      <c r="E57" s="79" t="str">
        <f>'Datos Importados'!D57</f>
        <v>8000.00</v>
      </c>
      <c r="F57" s="79" t="str">
        <f>'Datos Importados'!E57</f>
        <v>8480.00</v>
      </c>
      <c r="G57" s="79">
        <f>'Datos Importados'!F57</f>
        <v>8480</v>
      </c>
      <c r="H57" s="79">
        <f>'Datos Importados'!G57</f>
        <v>8480</v>
      </c>
      <c r="I57" s="79">
        <f>'Datos Importados'!H57</f>
        <v>8480</v>
      </c>
      <c r="J57" s="79">
        <f>'Datos Importados'!I57</f>
        <v>8480</v>
      </c>
      <c r="K57" s="79">
        <f>'Datos Importados'!J57</f>
        <v>8480</v>
      </c>
      <c r="L57" s="79">
        <f>'Datos Importados'!K57</f>
        <v>8480</v>
      </c>
      <c r="M57" s="79">
        <f>'Datos Importados'!L57</f>
        <v>8480</v>
      </c>
      <c r="N57" s="79">
        <f>'Datos Importados'!M57</f>
        <v>8480</v>
      </c>
      <c r="O57" s="80">
        <f t="shared" si="2"/>
        <v>84800</v>
      </c>
      <c r="P57" s="44"/>
      <c r="Q57" s="34" t="s">
        <v>69</v>
      </c>
      <c r="R57" s="80"/>
      <c r="S57" s="80">
        <v>83600</v>
      </c>
      <c r="T57" s="80">
        <v>96000</v>
      </c>
      <c r="U57" s="80">
        <f t="shared" si="3"/>
        <v>84800</v>
      </c>
    </row>
    <row r="58" spans="2:21" ht="12.75">
      <c r="B58" s="19" t="s">
        <v>70</v>
      </c>
      <c r="C58" s="82">
        <f>'Datos Importados'!B58</f>
        <v>0</v>
      </c>
      <c r="D58" s="82">
        <f>'Datos Importados'!C58</f>
        <v>0</v>
      </c>
      <c r="E58" s="82" t="str">
        <f>'Datos Importados'!D58</f>
        <v>0.00</v>
      </c>
      <c r="F58" s="82" t="str">
        <f>'Datos Importados'!E58</f>
        <v>0.00</v>
      </c>
      <c r="G58" s="82">
        <f>'Datos Importados'!F58</f>
        <v>0</v>
      </c>
      <c r="H58" s="82">
        <f>'Datos Importados'!G58</f>
        <v>0</v>
      </c>
      <c r="I58" s="82">
        <f>'Datos Importados'!H58</f>
        <v>0</v>
      </c>
      <c r="J58" s="82">
        <f>'Datos Importados'!I58</f>
        <v>0</v>
      </c>
      <c r="K58" s="82">
        <f>'Datos Importados'!J58</f>
        <v>0</v>
      </c>
      <c r="L58" s="82">
        <f>'Datos Importados'!K58</f>
        <v>0</v>
      </c>
      <c r="M58" s="82">
        <f>'Datos Importados'!L58</f>
        <v>0</v>
      </c>
      <c r="N58" s="82">
        <f>'Datos Importados'!M58</f>
        <v>0</v>
      </c>
      <c r="O58" s="43">
        <f t="shared" si="2"/>
        <v>0</v>
      </c>
      <c r="P58" s="44"/>
      <c r="Q58" s="39" t="s">
        <v>70</v>
      </c>
      <c r="R58" s="43"/>
      <c r="S58" s="43">
        <v>0</v>
      </c>
      <c r="T58" s="43">
        <v>0</v>
      </c>
      <c r="U58" s="43">
        <f t="shared" si="3"/>
        <v>0</v>
      </c>
    </row>
    <row r="59" spans="2:21" ht="12.75">
      <c r="B59" s="19" t="s">
        <v>71</v>
      </c>
      <c r="C59" s="82">
        <f>'Datos Importados'!B59</f>
        <v>0</v>
      </c>
      <c r="D59" s="82">
        <f>'Datos Importados'!C59</f>
        <v>0</v>
      </c>
      <c r="E59" s="82" t="str">
        <f>'Datos Importados'!D59</f>
        <v>0.00</v>
      </c>
      <c r="F59" s="82" t="str">
        <f>'Datos Importados'!E59</f>
        <v>0.00</v>
      </c>
      <c r="G59" s="82">
        <f>'Datos Importados'!F59</f>
        <v>0</v>
      </c>
      <c r="H59" s="82">
        <f>'Datos Importados'!G59</f>
        <v>0</v>
      </c>
      <c r="I59" s="82">
        <f>'Datos Importados'!H59</f>
        <v>0</v>
      </c>
      <c r="J59" s="82">
        <f>'Datos Importados'!I59</f>
        <v>0</v>
      </c>
      <c r="K59" s="82">
        <f>'Datos Importados'!J59</f>
        <v>0</v>
      </c>
      <c r="L59" s="82">
        <f>'Datos Importados'!K59</f>
        <v>0</v>
      </c>
      <c r="M59" s="82">
        <f>'Datos Importados'!L59</f>
        <v>0</v>
      </c>
      <c r="N59" s="82">
        <f>'Datos Importados'!M59</f>
        <v>0</v>
      </c>
      <c r="O59" s="43">
        <f t="shared" si="2"/>
        <v>0</v>
      </c>
      <c r="P59" s="44"/>
      <c r="Q59" s="39" t="s">
        <v>71</v>
      </c>
      <c r="R59" s="43"/>
      <c r="S59" s="43">
        <v>0</v>
      </c>
      <c r="T59" s="43">
        <v>0</v>
      </c>
      <c r="U59" s="43">
        <f t="shared" si="3"/>
        <v>0</v>
      </c>
    </row>
    <row r="60" spans="2:21" ht="12.75">
      <c r="B60" s="23" t="s">
        <v>72</v>
      </c>
      <c r="C60" s="83">
        <f>'Datos Importados'!B60</f>
        <v>0</v>
      </c>
      <c r="D60" s="83">
        <f>'Datos Importados'!C60</f>
        <v>0</v>
      </c>
      <c r="E60" s="83" t="str">
        <f>'Datos Importados'!D60</f>
        <v>0.00</v>
      </c>
      <c r="F60" s="83" t="str">
        <f>'Datos Importados'!E60</f>
        <v>0.00</v>
      </c>
      <c r="G60" s="83">
        <f>'Datos Importados'!F60</f>
        <v>0</v>
      </c>
      <c r="H60" s="83">
        <f>'Datos Importados'!G60</f>
        <v>0</v>
      </c>
      <c r="I60" s="83">
        <f>'Datos Importados'!H60</f>
        <v>0</v>
      </c>
      <c r="J60" s="83">
        <f>'Datos Importados'!I60</f>
        <v>0</v>
      </c>
      <c r="K60" s="83">
        <f>'Datos Importados'!J60</f>
        <v>0</v>
      </c>
      <c r="L60" s="83">
        <f>'Datos Importados'!K60</f>
        <v>0</v>
      </c>
      <c r="M60" s="83">
        <f>'Datos Importados'!L60</f>
        <v>0</v>
      </c>
      <c r="N60" s="83">
        <f>'Datos Importados'!M60</f>
        <v>0</v>
      </c>
      <c r="O60" s="90">
        <f t="shared" si="2"/>
        <v>0</v>
      </c>
      <c r="P60" s="44"/>
      <c r="Q60" s="49" t="s">
        <v>72</v>
      </c>
      <c r="R60" s="90"/>
      <c r="S60" s="90">
        <v>0</v>
      </c>
      <c r="T60" s="90">
        <v>2400</v>
      </c>
      <c r="U60" s="90">
        <f t="shared" si="3"/>
        <v>0</v>
      </c>
    </row>
    <row r="61" spans="2:21" ht="12.75">
      <c r="B61" s="26" t="s">
        <v>73</v>
      </c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7"/>
      <c r="P61" s="44"/>
      <c r="Q61" s="26" t="s">
        <v>73</v>
      </c>
      <c r="R61" s="87"/>
      <c r="S61" s="87">
        <v>0</v>
      </c>
      <c r="T61" s="87">
        <v>0</v>
      </c>
      <c r="U61" s="87">
        <f t="shared" si="3"/>
        <v>0</v>
      </c>
    </row>
    <row r="62" spans="2:21" ht="12.75">
      <c r="B62" s="30" t="s">
        <v>74</v>
      </c>
      <c r="C62" s="88">
        <f>'Datos Importados'!B62</f>
        <v>61200</v>
      </c>
      <c r="D62" s="88">
        <f>'Datos Importados'!C62</f>
        <v>61200</v>
      </c>
      <c r="E62" s="88" t="str">
        <f>'Datos Importados'!D62</f>
        <v>61200.00</v>
      </c>
      <c r="F62" s="88" t="str">
        <f>'Datos Importados'!E62</f>
        <v>61200.00</v>
      </c>
      <c r="G62" s="88">
        <f>'Datos Importados'!F62</f>
        <v>48960</v>
      </c>
      <c r="H62" s="88">
        <f>'Datos Importados'!G62</f>
        <v>61200</v>
      </c>
      <c r="I62" s="88">
        <f>'Datos Importados'!H62</f>
        <v>64800</v>
      </c>
      <c r="J62" s="88">
        <f>'Datos Importados'!I62</f>
        <v>64800</v>
      </c>
      <c r="K62" s="88">
        <f>'Datos Importados'!J62</f>
        <v>64800</v>
      </c>
      <c r="L62" s="88">
        <f>'Datos Importados'!K62</f>
        <v>64800</v>
      </c>
      <c r="M62" s="88">
        <f>'Datos Importados'!L62</f>
        <v>64800</v>
      </c>
      <c r="N62" s="88">
        <f>'Datos Importados'!M62</f>
        <v>64800</v>
      </c>
      <c r="O62" s="80">
        <f>SUM(C62:N62)</f>
        <v>621360</v>
      </c>
      <c r="P62" s="44"/>
      <c r="Q62" s="34" t="s">
        <v>74</v>
      </c>
      <c r="R62" s="80"/>
      <c r="S62" s="80">
        <v>0</v>
      </c>
      <c r="T62" s="80">
        <v>734400</v>
      </c>
      <c r="U62" s="80">
        <f t="shared" si="3"/>
        <v>621360</v>
      </c>
    </row>
    <row r="63" spans="2:21" ht="12.75">
      <c r="B63" s="19" t="s">
        <v>75</v>
      </c>
      <c r="C63" s="82">
        <f>'Datos Importados'!B63</f>
        <v>96169</v>
      </c>
      <c r="D63" s="82">
        <f>'Datos Importados'!C63</f>
        <v>96672</v>
      </c>
      <c r="E63" s="82" t="str">
        <f>'Datos Importados'!D63</f>
        <v>98118.00</v>
      </c>
      <c r="F63" s="82" t="str">
        <f>'Datos Importados'!E63</f>
        <v>98118.00</v>
      </c>
      <c r="G63" s="82">
        <f>'Datos Importados'!F63</f>
        <v>98418</v>
      </c>
      <c r="H63" s="82">
        <f>'Datos Importados'!G63</f>
        <v>177165</v>
      </c>
      <c r="I63" s="82">
        <f>'Datos Importados'!H63</f>
        <v>64400</v>
      </c>
      <c r="J63" s="82">
        <f>'Datos Importados'!I63</f>
        <v>87176</v>
      </c>
      <c r="K63" s="82">
        <f>'Datos Importados'!J63</f>
        <v>99187</v>
      </c>
      <c r="L63" s="82">
        <f>'Datos Importados'!K63</f>
        <v>99205</v>
      </c>
      <c r="M63" s="82">
        <f>'Datos Importados'!L63</f>
        <v>99168.75</v>
      </c>
      <c r="N63" s="82">
        <f>'Datos Importados'!M63</f>
        <v>99731</v>
      </c>
      <c r="O63" s="43">
        <f aca="true" t="shared" si="4" ref="O63:O70">SUM(C63:N63)</f>
        <v>1017291.75</v>
      </c>
      <c r="P63" s="44"/>
      <c r="Q63" s="39" t="s">
        <v>75</v>
      </c>
      <c r="R63" s="43"/>
      <c r="S63" s="43">
        <v>906170</v>
      </c>
      <c r="T63" s="43">
        <v>1139274</v>
      </c>
      <c r="U63" s="43">
        <f t="shared" si="3"/>
        <v>1017291.75</v>
      </c>
    </row>
    <row r="64" spans="2:21" ht="12.75">
      <c r="B64" s="19" t="s">
        <v>76</v>
      </c>
      <c r="C64" s="45">
        <f>'Datos Importados'!B64</f>
        <v>30480</v>
      </c>
      <c r="D64" s="45">
        <f>'Datos Importados'!C64</f>
        <v>30480</v>
      </c>
      <c r="E64" s="45" t="str">
        <f>'Datos Importados'!D64</f>
        <v>30940.00</v>
      </c>
      <c r="F64" s="45" t="str">
        <f>'Datos Importados'!E64</f>
        <v>30940.00</v>
      </c>
      <c r="G64" s="45">
        <f>'Datos Importados'!F64</f>
        <v>30940</v>
      </c>
      <c r="H64" s="45">
        <f>'Datos Importados'!G64</f>
        <v>30300</v>
      </c>
      <c r="I64" s="45">
        <f>'Datos Importados'!H64</f>
        <v>30300</v>
      </c>
      <c r="J64" s="45">
        <f>'Datos Importados'!I64</f>
        <v>30940</v>
      </c>
      <c r="K64" s="45">
        <f>'Datos Importados'!J64</f>
        <v>30940</v>
      </c>
      <c r="L64" s="45">
        <f>'Datos Importados'!K64</f>
        <v>30940</v>
      </c>
      <c r="M64" s="45">
        <f>'Datos Importados'!L64</f>
        <v>30940</v>
      </c>
      <c r="N64" s="45">
        <f>'Datos Importados'!M64</f>
        <v>30940</v>
      </c>
      <c r="O64" s="43">
        <f t="shared" si="4"/>
        <v>307200</v>
      </c>
      <c r="P64" s="44"/>
      <c r="Q64" s="39" t="s">
        <v>76</v>
      </c>
      <c r="R64" s="43"/>
      <c r="S64" s="43">
        <v>294856</v>
      </c>
      <c r="T64" s="43">
        <v>363600</v>
      </c>
      <c r="U64" s="43">
        <f t="shared" si="3"/>
        <v>307200</v>
      </c>
    </row>
    <row r="65" spans="2:21" ht="12.75">
      <c r="B65" s="19" t="s">
        <v>77</v>
      </c>
      <c r="C65" s="45">
        <f>'Datos Importados'!B65</f>
        <v>630000</v>
      </c>
      <c r="D65" s="45">
        <f>'Datos Importados'!C65</f>
        <v>515000</v>
      </c>
      <c r="E65" s="45" t="str">
        <f>'Datos Importados'!D65</f>
        <v>518000.00</v>
      </c>
      <c r="F65" s="45" t="str">
        <f>'Datos Importados'!E65</f>
        <v>510000.00</v>
      </c>
      <c r="G65" s="45">
        <f>'Datos Importados'!F65</f>
        <v>518200</v>
      </c>
      <c r="H65" s="45">
        <f>'Datos Importados'!G65</f>
        <v>518000</v>
      </c>
      <c r="I65" s="45">
        <f>'Datos Importados'!H65</f>
        <v>470000</v>
      </c>
      <c r="J65" s="45">
        <f>'Datos Importados'!I65</f>
        <v>470000</v>
      </c>
      <c r="K65" s="45">
        <f>'Datos Importados'!J65</f>
        <v>526347</v>
      </c>
      <c r="L65" s="45">
        <f>'Datos Importados'!K65</f>
        <v>560110</v>
      </c>
      <c r="M65" s="45">
        <f>'Datos Importados'!L65</f>
        <v>540000</v>
      </c>
      <c r="N65" s="45">
        <f>'Datos Importados'!M65</f>
        <v>528650</v>
      </c>
      <c r="O65" s="43">
        <f>N65</f>
        <v>528650</v>
      </c>
      <c r="P65" s="44"/>
      <c r="Q65" s="39" t="s">
        <v>77</v>
      </c>
      <c r="R65" s="43"/>
      <c r="S65" s="43">
        <v>0</v>
      </c>
      <c r="T65" s="43">
        <v>630109</v>
      </c>
      <c r="U65" s="43">
        <f t="shared" si="3"/>
        <v>528650</v>
      </c>
    </row>
    <row r="66" spans="2:21" ht="12.75">
      <c r="B66" s="19" t="s">
        <v>78</v>
      </c>
      <c r="C66" s="82">
        <f>'Datos Importados'!B66</f>
        <v>121955</v>
      </c>
      <c r="D66" s="82">
        <f>'Datos Importados'!C66</f>
        <v>202981.55</v>
      </c>
      <c r="E66" s="82" t="str">
        <f>'Datos Importados'!D66</f>
        <v>113273.00</v>
      </c>
      <c r="F66" s="82" t="str">
        <f>'Datos Importados'!E66</f>
        <v>77676.00</v>
      </c>
      <c r="G66" s="82">
        <f>'Datos Importados'!F66</f>
        <v>183443</v>
      </c>
      <c r="H66" s="82">
        <f>'Datos Importados'!G66</f>
        <v>113950</v>
      </c>
      <c r="I66" s="82">
        <f>'Datos Importados'!H66</f>
        <v>137821</v>
      </c>
      <c r="J66" s="82">
        <f>'Datos Importados'!I66</f>
        <v>5480</v>
      </c>
      <c r="K66" s="82">
        <f>'Datos Importados'!J66</f>
        <v>74078</v>
      </c>
      <c r="L66" s="82">
        <f>'Datos Importados'!K66</f>
        <v>65442</v>
      </c>
      <c r="M66" s="82">
        <f>'Datos Importados'!L66</f>
        <v>71779</v>
      </c>
      <c r="N66" s="82">
        <f>'Datos Importados'!M66</f>
        <v>111374</v>
      </c>
      <c r="O66" s="43">
        <f t="shared" si="4"/>
        <v>1088303.55</v>
      </c>
      <c r="P66" s="44"/>
      <c r="Q66" s="39" t="s">
        <v>78</v>
      </c>
      <c r="R66" s="43"/>
      <c r="S66" s="43">
        <v>715093.85</v>
      </c>
      <c r="T66" s="43">
        <v>1114747</v>
      </c>
      <c r="U66" s="43">
        <f t="shared" si="3"/>
        <v>1088303.55</v>
      </c>
    </row>
    <row r="67" spans="2:21" ht="12.75">
      <c r="B67" s="19" t="s">
        <v>79</v>
      </c>
      <c r="C67" s="82">
        <f>'Datos Importados'!B67</f>
        <v>59860</v>
      </c>
      <c r="D67" s="82">
        <f>'Datos Importados'!C67</f>
        <v>27485</v>
      </c>
      <c r="E67" s="82" t="str">
        <f>'Datos Importados'!D67</f>
        <v>19840.00</v>
      </c>
      <c r="F67" s="82" t="str">
        <f>'Datos Importados'!E67</f>
        <v>12343.00</v>
      </c>
      <c r="G67" s="82">
        <f>'Datos Importados'!F67</f>
        <v>11020</v>
      </c>
      <c r="H67" s="82">
        <f>'Datos Importados'!G67</f>
        <v>16700</v>
      </c>
      <c r="I67" s="82">
        <f>'Datos Importados'!H67</f>
        <v>8449</v>
      </c>
      <c r="J67" s="82">
        <f>'Datos Importados'!I67</f>
        <v>41813</v>
      </c>
      <c r="K67" s="82">
        <f>'Datos Importados'!J67</f>
        <v>5280</v>
      </c>
      <c r="L67" s="82">
        <f>'Datos Importados'!K67</f>
        <v>2880</v>
      </c>
      <c r="M67" s="82">
        <f>'Datos Importados'!L67</f>
        <v>3100</v>
      </c>
      <c r="N67" s="82">
        <f>'Datos Importados'!M67</f>
        <v>11860</v>
      </c>
      <c r="O67" s="43">
        <f t="shared" si="4"/>
        <v>188447</v>
      </c>
      <c r="P67" s="44"/>
      <c r="Q67" s="39" t="s">
        <v>79</v>
      </c>
      <c r="R67" s="43"/>
      <c r="S67" s="43">
        <v>136149.05</v>
      </c>
      <c r="T67" s="43">
        <v>144578</v>
      </c>
      <c r="U67" s="43">
        <f t="shared" si="3"/>
        <v>188447</v>
      </c>
    </row>
    <row r="68" spans="2:21" ht="12.75">
      <c r="B68" s="19" t="s">
        <v>80</v>
      </c>
      <c r="C68" s="82">
        <f>'Datos Importados'!B68</f>
        <v>0</v>
      </c>
      <c r="D68" s="82">
        <f>'Datos Importados'!C68</f>
        <v>0</v>
      </c>
      <c r="E68" s="82" t="str">
        <f>'Datos Importados'!D68</f>
        <v>0.00</v>
      </c>
      <c r="F68" s="82" t="str">
        <f>'Datos Importados'!E68</f>
        <v>0.00</v>
      </c>
      <c r="G68" s="82">
        <f>'Datos Importados'!F68</f>
        <v>0</v>
      </c>
      <c r="H68" s="82">
        <f>'Datos Importados'!G68</f>
        <v>0</v>
      </c>
      <c r="I68" s="82">
        <f>'Datos Importados'!H68</f>
        <v>0</v>
      </c>
      <c r="J68" s="82">
        <f>'Datos Importados'!I68</f>
        <v>0</v>
      </c>
      <c r="K68" s="82">
        <f>'Datos Importados'!J68</f>
        <v>0</v>
      </c>
      <c r="L68" s="82">
        <f>'Datos Importados'!K68</f>
        <v>0</v>
      </c>
      <c r="M68" s="82">
        <f>'Datos Importados'!L68</f>
        <v>0</v>
      </c>
      <c r="N68" s="82">
        <f>'Datos Importados'!M68</f>
        <v>0</v>
      </c>
      <c r="O68" s="43">
        <f t="shared" si="4"/>
        <v>0</v>
      </c>
      <c r="P68" s="44"/>
      <c r="Q68" s="39" t="s">
        <v>80</v>
      </c>
      <c r="R68" s="43"/>
      <c r="S68" s="43">
        <v>2500</v>
      </c>
      <c r="T68" s="43">
        <v>0</v>
      </c>
      <c r="U68" s="43">
        <f t="shared" si="3"/>
        <v>0</v>
      </c>
    </row>
    <row r="69" spans="2:21" ht="12.75">
      <c r="B69" s="19" t="s">
        <v>81</v>
      </c>
      <c r="C69" s="82">
        <f>'Datos Importados'!B69</f>
        <v>126649</v>
      </c>
      <c r="D69" s="82">
        <f>'Datos Importados'!C69</f>
        <v>127152</v>
      </c>
      <c r="E69" s="82" t="str">
        <f>'Datos Importados'!D69</f>
        <v>129058.00</v>
      </c>
      <c r="F69" s="82" t="str">
        <f>'Datos Importados'!E69</f>
        <v>129058.00</v>
      </c>
      <c r="G69" s="82">
        <f>'Datos Importados'!F69</f>
        <v>129358</v>
      </c>
      <c r="H69" s="82">
        <f>'Datos Importados'!G69</f>
        <v>207465</v>
      </c>
      <c r="I69" s="82">
        <f>'Datos Importados'!H69</f>
        <v>94700</v>
      </c>
      <c r="J69" s="82">
        <f>'Datos Importados'!I69</f>
        <v>118116</v>
      </c>
      <c r="K69" s="82">
        <f>'Datos Importados'!J69</f>
        <v>130127</v>
      </c>
      <c r="L69" s="82">
        <f>'Datos Importados'!K69</f>
        <v>130145</v>
      </c>
      <c r="M69" s="82">
        <f>'Datos Importados'!L69</f>
        <v>130108.75</v>
      </c>
      <c r="N69" s="82">
        <f>'Datos Importados'!M69</f>
        <v>130671</v>
      </c>
      <c r="O69" s="43">
        <f t="shared" si="4"/>
        <v>1324491.75</v>
      </c>
      <c r="P69" s="44"/>
      <c r="Q69" s="39" t="s">
        <v>81</v>
      </c>
      <c r="R69" s="43"/>
      <c r="S69" s="43">
        <v>1047411</v>
      </c>
      <c r="T69" s="43">
        <v>1502874</v>
      </c>
      <c r="U69" s="43">
        <f t="shared" si="3"/>
        <v>1324491.75</v>
      </c>
    </row>
    <row r="70" spans="2:21" ht="12.75">
      <c r="B70" s="23" t="s">
        <v>82</v>
      </c>
      <c r="C70" s="83">
        <f>'Datos Importados'!B70</f>
        <v>181815</v>
      </c>
      <c r="D70" s="83">
        <f>'Datos Importados'!C70</f>
        <v>230640</v>
      </c>
      <c r="E70" s="83" t="str">
        <f>'Datos Importados'!D70</f>
        <v>133113.00</v>
      </c>
      <c r="F70" s="83" t="str">
        <f>'Datos Importados'!E70</f>
        <v>90019.00</v>
      </c>
      <c r="G70" s="83">
        <f>'Datos Importados'!F70</f>
        <v>194463</v>
      </c>
      <c r="H70" s="83">
        <f>'Datos Importados'!G70</f>
        <v>130650</v>
      </c>
      <c r="I70" s="83">
        <f>'Datos Importados'!H70</f>
        <v>146270</v>
      </c>
      <c r="J70" s="83">
        <f>'Datos Importados'!I70</f>
        <v>47293</v>
      </c>
      <c r="K70" s="83">
        <f>'Datos Importados'!J70</f>
        <v>79358</v>
      </c>
      <c r="L70" s="83">
        <f>'Datos Importados'!K70</f>
        <v>68322</v>
      </c>
      <c r="M70" s="83">
        <f>'Datos Importados'!L70</f>
        <v>74879</v>
      </c>
      <c r="N70" s="83">
        <f>'Datos Importados'!M70</f>
        <v>123234</v>
      </c>
      <c r="O70" s="90">
        <f t="shared" si="4"/>
        <v>1276924</v>
      </c>
      <c r="P70" s="44"/>
      <c r="Q70" s="49" t="s">
        <v>82</v>
      </c>
      <c r="R70" s="91"/>
      <c r="S70" s="91">
        <v>853742.9</v>
      </c>
      <c r="T70" s="91">
        <v>1259325</v>
      </c>
      <c r="U70" s="91">
        <f t="shared" si="3"/>
        <v>1276924</v>
      </c>
    </row>
    <row r="71" spans="2:21" ht="12.75">
      <c r="B71" s="26" t="s">
        <v>83</v>
      </c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4"/>
      <c r="P71" s="48"/>
      <c r="Q71" s="26" t="s">
        <v>83</v>
      </c>
      <c r="R71" s="54"/>
      <c r="S71" s="54">
        <v>0</v>
      </c>
      <c r="T71" s="54">
        <v>0</v>
      </c>
      <c r="U71" s="54">
        <f t="shared" si="3"/>
        <v>0</v>
      </c>
    </row>
    <row r="72" spans="2:21" ht="12.75">
      <c r="B72" s="30" t="s">
        <v>84</v>
      </c>
      <c r="C72" s="60">
        <f>'Datos Importados'!B72</f>
        <v>1390</v>
      </c>
      <c r="D72" s="60">
        <f>'Datos Importados'!C72</f>
        <v>1395</v>
      </c>
      <c r="E72" s="60">
        <f>'Datos Importados'!D72</f>
        <v>1395</v>
      </c>
      <c r="F72" s="60">
        <f>'Datos Importados'!E72</f>
        <v>1397</v>
      </c>
      <c r="G72" s="60">
        <f>'Datos Importados'!F72</f>
        <v>1397</v>
      </c>
      <c r="H72" s="60">
        <f>'Datos Importados'!G72</f>
        <v>1397</v>
      </c>
      <c r="I72" s="60">
        <f>'Datos Importados'!H72</f>
        <v>1400</v>
      </c>
      <c r="J72" s="60">
        <f>'Datos Importados'!I72</f>
        <v>1401</v>
      </c>
      <c r="K72" s="60">
        <f>'Datos Importados'!J72</f>
        <v>1401</v>
      </c>
      <c r="L72" s="60">
        <f>'Datos Importados'!K72</f>
        <v>1401</v>
      </c>
      <c r="M72" s="60">
        <f>'Datos Importados'!L72</f>
        <v>1419</v>
      </c>
      <c r="N72" s="60">
        <f>'Datos Importados'!M72</f>
        <v>1419</v>
      </c>
      <c r="O72" s="32">
        <f>N72</f>
        <v>1419</v>
      </c>
      <c r="P72" s="33"/>
      <c r="Q72" s="34" t="s">
        <v>84</v>
      </c>
      <c r="R72" s="32"/>
      <c r="S72" s="32">
        <v>1303</v>
      </c>
      <c r="T72" s="32">
        <v>1303</v>
      </c>
      <c r="U72" s="32">
        <f t="shared" si="3"/>
        <v>1419</v>
      </c>
    </row>
    <row r="73" spans="2:21" ht="12.75">
      <c r="B73" s="19" t="s">
        <v>85</v>
      </c>
      <c r="C73" s="42">
        <f>'Datos Importados'!B73</f>
        <v>5</v>
      </c>
      <c r="D73" s="42">
        <f>'Datos Importados'!C73</f>
        <v>8</v>
      </c>
      <c r="E73" s="42">
        <f>'Datos Importados'!D73</f>
        <v>10</v>
      </c>
      <c r="F73" s="42">
        <f>'Datos Importados'!E73</f>
        <v>9</v>
      </c>
      <c r="G73" s="42">
        <f>'Datos Importados'!F73</f>
        <v>10</v>
      </c>
      <c r="H73" s="42">
        <f>'Datos Importados'!G73</f>
        <v>10</v>
      </c>
      <c r="I73" s="42">
        <f>'Datos Importados'!H73</f>
        <v>10</v>
      </c>
      <c r="J73" s="42">
        <f>'Datos Importados'!I73</f>
        <v>45</v>
      </c>
      <c r="K73" s="42">
        <f>'Datos Importados'!J73</f>
        <v>25</v>
      </c>
      <c r="L73" s="42">
        <f>'Datos Importados'!K73</f>
        <v>15</v>
      </c>
      <c r="M73" s="42">
        <f>'Datos Importados'!L73</f>
        <v>25</v>
      </c>
      <c r="N73" s="42">
        <f>'Datos Importados'!M73</f>
        <v>50</v>
      </c>
      <c r="O73" s="41">
        <f>SUM(C73:N73)</f>
        <v>222</v>
      </c>
      <c r="P73" s="33"/>
      <c r="Q73" s="39" t="s">
        <v>85</v>
      </c>
      <c r="R73" s="41"/>
      <c r="S73" s="41">
        <v>59</v>
      </c>
      <c r="T73" s="41">
        <v>87</v>
      </c>
      <c r="U73" s="41">
        <f t="shared" si="3"/>
        <v>222</v>
      </c>
    </row>
    <row r="74" spans="2:21" ht="12.75">
      <c r="B74" s="19" t="s">
        <v>86</v>
      </c>
      <c r="C74" s="42">
        <f>'Datos Importados'!B74</f>
        <v>19</v>
      </c>
      <c r="D74" s="42">
        <f>'Datos Importados'!C74</f>
        <v>12</v>
      </c>
      <c r="E74" s="42">
        <f>'Datos Importados'!D74</f>
        <v>10</v>
      </c>
      <c r="F74" s="42">
        <f>'Datos Importados'!E74</f>
        <v>10</v>
      </c>
      <c r="G74" s="42">
        <f>'Datos Importados'!F74</f>
        <v>23</v>
      </c>
      <c r="H74" s="42">
        <f>'Datos Importados'!G74</f>
        <v>10</v>
      </c>
      <c r="I74" s="42">
        <f>'Datos Importados'!H74</f>
        <v>10</v>
      </c>
      <c r="J74" s="42">
        <f>'Datos Importados'!I74</f>
        <v>10</v>
      </c>
      <c r="K74" s="42">
        <f>'Datos Importados'!J74</f>
        <v>15</v>
      </c>
      <c r="L74" s="42">
        <f>'Datos Importados'!K74</f>
        <v>15</v>
      </c>
      <c r="M74" s="42">
        <f>'Datos Importados'!L74</f>
        <v>30</v>
      </c>
      <c r="N74" s="42">
        <f>'Datos Importados'!M74</f>
        <v>30</v>
      </c>
      <c r="O74" s="41">
        <f aca="true" t="shared" si="5" ref="O74:O86">SUM(C74:N74)</f>
        <v>194</v>
      </c>
      <c r="P74" s="33"/>
      <c r="Q74" s="39" t="s">
        <v>86</v>
      </c>
      <c r="R74" s="41"/>
      <c r="S74" s="41">
        <v>65</v>
      </c>
      <c r="T74" s="41">
        <v>162</v>
      </c>
      <c r="U74" s="41">
        <f t="shared" si="3"/>
        <v>194</v>
      </c>
    </row>
    <row r="75" spans="2:21" ht="12.75">
      <c r="B75" s="19" t="s">
        <v>87</v>
      </c>
      <c r="C75" s="42">
        <f>'Datos Importados'!B75</f>
        <v>19</v>
      </c>
      <c r="D75" s="42">
        <f>'Datos Importados'!C75</f>
        <v>12</v>
      </c>
      <c r="E75" s="42">
        <f>'Datos Importados'!D75</f>
        <v>10</v>
      </c>
      <c r="F75" s="42">
        <f>'Datos Importados'!E75</f>
        <v>10</v>
      </c>
      <c r="G75" s="42">
        <f>'Datos Importados'!F75</f>
        <v>15</v>
      </c>
      <c r="H75" s="42">
        <f>'Datos Importados'!G75</f>
        <v>10</v>
      </c>
      <c r="I75" s="42">
        <f>'Datos Importados'!H75</f>
        <v>10</v>
      </c>
      <c r="J75" s="42">
        <f>'Datos Importados'!I75</f>
        <v>10</v>
      </c>
      <c r="K75" s="42">
        <f>'Datos Importados'!J75</f>
        <v>15</v>
      </c>
      <c r="L75" s="42">
        <f>'Datos Importados'!K75</f>
        <v>15</v>
      </c>
      <c r="M75" s="42">
        <f>'Datos Importados'!L75</f>
        <v>30</v>
      </c>
      <c r="N75" s="42">
        <f>'Datos Importados'!M75</f>
        <v>30</v>
      </c>
      <c r="O75" s="41">
        <f t="shared" si="5"/>
        <v>186</v>
      </c>
      <c r="P75" s="33"/>
      <c r="Q75" s="39" t="s">
        <v>87</v>
      </c>
      <c r="R75" s="41"/>
      <c r="S75" s="41">
        <v>52</v>
      </c>
      <c r="T75" s="41">
        <v>135</v>
      </c>
      <c r="U75" s="41">
        <f t="shared" si="3"/>
        <v>186</v>
      </c>
    </row>
    <row r="76" spans="2:21" ht="12.75">
      <c r="B76" s="19" t="s">
        <v>88</v>
      </c>
      <c r="C76" s="42">
        <f>'Datos Importados'!B76</f>
        <v>2</v>
      </c>
      <c r="D76" s="42">
        <f>'Datos Importados'!C76</f>
        <v>2</v>
      </c>
      <c r="E76" s="42">
        <f>'Datos Importados'!D76</f>
        <v>2</v>
      </c>
      <c r="F76" s="42">
        <f>'Datos Importados'!E76</f>
        <v>2</v>
      </c>
      <c r="G76" s="42">
        <f>'Datos Importados'!F76</f>
        <v>0</v>
      </c>
      <c r="H76" s="42">
        <f>'Datos Importados'!G76</f>
        <v>10</v>
      </c>
      <c r="I76" s="42">
        <f>'Datos Importados'!H76</f>
        <v>2</v>
      </c>
      <c r="J76" s="42">
        <f>'Datos Importados'!I76</f>
        <v>0</v>
      </c>
      <c r="K76" s="42">
        <f>'Datos Importados'!J76</f>
        <v>0</v>
      </c>
      <c r="L76" s="42">
        <f>'Datos Importados'!K76</f>
        <v>2</v>
      </c>
      <c r="M76" s="42">
        <f>'Datos Importados'!L76</f>
        <v>1</v>
      </c>
      <c r="N76" s="42">
        <f>'Datos Importados'!M76</f>
        <v>2</v>
      </c>
      <c r="O76" s="41">
        <f t="shared" si="5"/>
        <v>25</v>
      </c>
      <c r="P76" s="33"/>
      <c r="Q76" s="39" t="s">
        <v>88</v>
      </c>
      <c r="R76" s="41"/>
      <c r="S76" s="41">
        <v>23</v>
      </c>
      <c r="T76" s="41">
        <v>15</v>
      </c>
      <c r="U76" s="41">
        <f t="shared" si="3"/>
        <v>25</v>
      </c>
    </row>
    <row r="77" spans="2:21" ht="12.75">
      <c r="B77" s="19" t="s">
        <v>89</v>
      </c>
      <c r="C77" s="42">
        <f>'Datos Importados'!B77</f>
        <v>2</v>
      </c>
      <c r="D77" s="42">
        <f>'Datos Importados'!C77</f>
        <v>2</v>
      </c>
      <c r="E77" s="42">
        <f>'Datos Importados'!D77</f>
        <v>2</v>
      </c>
      <c r="F77" s="42">
        <f>'Datos Importados'!E77</f>
        <v>2</v>
      </c>
      <c r="G77" s="42">
        <f>'Datos Importados'!F77</f>
        <v>0</v>
      </c>
      <c r="H77" s="42">
        <f>'Datos Importados'!G77</f>
        <v>10</v>
      </c>
      <c r="I77" s="42">
        <f>'Datos Importados'!H77</f>
        <v>2</v>
      </c>
      <c r="J77" s="42">
        <f>'Datos Importados'!I77</f>
        <v>0</v>
      </c>
      <c r="K77" s="42">
        <f>'Datos Importados'!J77</f>
        <v>0</v>
      </c>
      <c r="L77" s="42">
        <f>'Datos Importados'!K77</f>
        <v>2</v>
      </c>
      <c r="M77" s="42">
        <f>'Datos Importados'!L77</f>
        <v>1</v>
      </c>
      <c r="N77" s="42">
        <f>'Datos Importados'!M77</f>
        <v>2</v>
      </c>
      <c r="O77" s="41">
        <f t="shared" si="5"/>
        <v>25</v>
      </c>
      <c r="P77" s="33"/>
      <c r="Q77" s="39" t="s">
        <v>89</v>
      </c>
      <c r="R77" s="41"/>
      <c r="S77" s="41">
        <v>23</v>
      </c>
      <c r="T77" s="41">
        <v>5</v>
      </c>
      <c r="U77" s="41">
        <f t="shared" si="3"/>
        <v>25</v>
      </c>
    </row>
    <row r="78" spans="2:21" ht="12.75">
      <c r="B78" s="19" t="s">
        <v>90</v>
      </c>
      <c r="C78" s="42">
        <f>'Datos Importados'!B78</f>
        <v>19</v>
      </c>
      <c r="D78" s="42">
        <f>'Datos Importados'!C78</f>
        <v>0</v>
      </c>
      <c r="E78" s="42">
        <f>'Datos Importados'!D78</f>
        <v>10</v>
      </c>
      <c r="F78" s="42">
        <f>'Datos Importados'!E78</f>
        <v>2</v>
      </c>
      <c r="G78" s="42">
        <f>'Datos Importados'!F78</f>
        <v>7</v>
      </c>
      <c r="H78" s="42">
        <f>'Datos Importados'!G78</f>
        <v>3</v>
      </c>
      <c r="I78" s="42">
        <f>'Datos Importados'!H78</f>
        <v>1</v>
      </c>
      <c r="J78" s="42">
        <f>'Datos Importados'!I78</f>
        <v>3</v>
      </c>
      <c r="K78" s="42">
        <f>'Datos Importados'!J78</f>
        <v>0</v>
      </c>
      <c r="L78" s="42">
        <f>'Datos Importados'!K78</f>
        <v>10</v>
      </c>
      <c r="M78" s="42">
        <f>'Datos Importados'!L78</f>
        <v>10</v>
      </c>
      <c r="N78" s="42">
        <f>'Datos Importados'!M78</f>
        <v>6</v>
      </c>
      <c r="O78" s="41">
        <f t="shared" si="5"/>
        <v>71</v>
      </c>
      <c r="P78" s="33"/>
      <c r="Q78" s="39" t="s">
        <v>90</v>
      </c>
      <c r="R78" s="41"/>
      <c r="S78" s="41">
        <v>30</v>
      </c>
      <c r="T78" s="41">
        <v>49</v>
      </c>
      <c r="U78" s="41">
        <f t="shared" si="3"/>
        <v>71</v>
      </c>
    </row>
    <row r="79" spans="2:21" ht="12.75">
      <c r="B79" s="23" t="s">
        <v>91</v>
      </c>
      <c r="C79" s="67">
        <f>'Datos Importados'!B79</f>
        <v>19</v>
      </c>
      <c r="D79" s="67">
        <f>'Datos Importados'!C79</f>
        <v>0</v>
      </c>
      <c r="E79" s="67">
        <f>'Datos Importados'!D79</f>
        <v>2</v>
      </c>
      <c r="F79" s="67">
        <f>'Datos Importados'!E79</f>
        <v>2</v>
      </c>
      <c r="G79" s="67">
        <f>'Datos Importados'!F79</f>
        <v>5</v>
      </c>
      <c r="H79" s="67">
        <f>'Datos Importados'!G79</f>
        <v>3</v>
      </c>
      <c r="I79" s="67">
        <f>'Datos Importados'!H79</f>
        <v>1</v>
      </c>
      <c r="J79" s="67">
        <f>'Datos Importados'!I79</f>
        <v>3</v>
      </c>
      <c r="K79" s="67">
        <f>'Datos Importados'!J79</f>
        <v>0</v>
      </c>
      <c r="L79" s="67">
        <f>'Datos Importados'!K79</f>
        <v>10</v>
      </c>
      <c r="M79" s="67">
        <f>'Datos Importados'!L79</f>
        <v>5</v>
      </c>
      <c r="N79" s="67">
        <f>'Datos Importados'!M79</f>
        <v>6</v>
      </c>
      <c r="O79" s="59">
        <f t="shared" si="5"/>
        <v>56</v>
      </c>
      <c r="P79" s="33"/>
      <c r="Q79" s="49" t="s">
        <v>91</v>
      </c>
      <c r="R79" s="59"/>
      <c r="S79" s="59">
        <v>24</v>
      </c>
      <c r="T79" s="59">
        <v>42</v>
      </c>
      <c r="U79" s="59">
        <f t="shared" si="3"/>
        <v>56</v>
      </c>
    </row>
    <row r="80" spans="2:21" ht="12.75">
      <c r="B80" s="26" t="s">
        <v>92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4"/>
      <c r="P80" s="48"/>
      <c r="Q80" s="26" t="s">
        <v>92</v>
      </c>
      <c r="R80" s="54"/>
      <c r="S80" s="54">
        <v>0</v>
      </c>
      <c r="T80" s="54">
        <v>0</v>
      </c>
      <c r="U80" s="54">
        <f t="shared" si="3"/>
        <v>0</v>
      </c>
    </row>
    <row r="81" spans="2:21" ht="12.75">
      <c r="B81" s="30" t="s">
        <v>93</v>
      </c>
      <c r="C81" s="35">
        <f>'Datos Importados'!B81</f>
        <v>0</v>
      </c>
      <c r="D81" s="35">
        <f>'Datos Importados'!C81</f>
        <v>21</v>
      </c>
      <c r="E81" s="35">
        <f>'Datos Importados'!D81</f>
        <v>50</v>
      </c>
      <c r="F81" s="35">
        <f>'Datos Importados'!E81</f>
        <v>5</v>
      </c>
      <c r="G81" s="35">
        <f>'Datos Importados'!F81</f>
        <v>3</v>
      </c>
      <c r="H81" s="35">
        <f>'Datos Importados'!G81</f>
        <v>25</v>
      </c>
      <c r="I81" s="35">
        <f>'Datos Importados'!H81</f>
        <v>35</v>
      </c>
      <c r="J81" s="35">
        <f>'Datos Importados'!I81</f>
        <v>15</v>
      </c>
      <c r="K81" s="35">
        <f>'Datos Importados'!J81</f>
        <v>15</v>
      </c>
      <c r="L81" s="35">
        <f>'Datos Importados'!K81</f>
        <v>25</v>
      </c>
      <c r="M81" s="35">
        <f>'Datos Importados'!L81</f>
        <v>6</v>
      </c>
      <c r="N81" s="35">
        <f>'Datos Importados'!M81</f>
        <v>5</v>
      </c>
      <c r="O81" s="32">
        <f t="shared" si="5"/>
        <v>205</v>
      </c>
      <c r="P81" s="33"/>
      <c r="Q81" s="34" t="s">
        <v>93</v>
      </c>
      <c r="R81" s="32"/>
      <c r="S81" s="32">
        <v>56</v>
      </c>
      <c r="T81" s="32">
        <v>148</v>
      </c>
      <c r="U81" s="32">
        <f t="shared" si="3"/>
        <v>205</v>
      </c>
    </row>
    <row r="82" spans="2:21" ht="12.75">
      <c r="B82" s="19" t="s">
        <v>94</v>
      </c>
      <c r="C82" s="42">
        <f>'Datos Importados'!B82</f>
        <v>0</v>
      </c>
      <c r="D82" s="42">
        <f>'Datos Importados'!C82</f>
        <v>21</v>
      </c>
      <c r="E82" s="42">
        <f>'Datos Importados'!D82</f>
        <v>50</v>
      </c>
      <c r="F82" s="42">
        <f>'Datos Importados'!E82</f>
        <v>5</v>
      </c>
      <c r="G82" s="42">
        <f>'Datos Importados'!F82</f>
        <v>2</v>
      </c>
      <c r="H82" s="42">
        <f>'Datos Importados'!G82</f>
        <v>25</v>
      </c>
      <c r="I82" s="42">
        <f>'Datos Importados'!H82</f>
        <v>35</v>
      </c>
      <c r="J82" s="42">
        <f>'Datos Importados'!I82</f>
        <v>15</v>
      </c>
      <c r="K82" s="42">
        <f>'Datos Importados'!J82</f>
        <v>15</v>
      </c>
      <c r="L82" s="42">
        <f>'Datos Importados'!K82</f>
        <v>25</v>
      </c>
      <c r="M82" s="42">
        <f>'Datos Importados'!L82</f>
        <v>5</v>
      </c>
      <c r="N82" s="42">
        <f>'Datos Importados'!M82</f>
        <v>5</v>
      </c>
      <c r="O82" s="41">
        <f t="shared" si="5"/>
        <v>203</v>
      </c>
      <c r="P82" s="33"/>
      <c r="Q82" s="39" t="s">
        <v>94</v>
      </c>
      <c r="R82" s="41"/>
      <c r="S82" s="41">
        <v>53</v>
      </c>
      <c r="T82" s="41">
        <v>148</v>
      </c>
      <c r="U82" s="41">
        <f t="shared" si="3"/>
        <v>203</v>
      </c>
    </row>
    <row r="83" spans="2:21" ht="12.75">
      <c r="B83" s="19" t="s">
        <v>95</v>
      </c>
      <c r="C83" s="42">
        <f>'Datos Importados'!B83</f>
        <v>0</v>
      </c>
      <c r="D83" s="42">
        <f>'Datos Importados'!C83</f>
        <v>21</v>
      </c>
      <c r="E83" s="42">
        <f>'Datos Importados'!D83</f>
        <v>5</v>
      </c>
      <c r="F83" s="42">
        <f>'Datos Importados'!E83</f>
        <v>5</v>
      </c>
      <c r="G83" s="42">
        <f>'Datos Importados'!F83</f>
        <v>2</v>
      </c>
      <c r="H83" s="42">
        <f>'Datos Importados'!G83</f>
        <v>10</v>
      </c>
      <c r="I83" s="42">
        <f>'Datos Importados'!H83</f>
        <v>35</v>
      </c>
      <c r="J83" s="42">
        <f>'Datos Importados'!I83</f>
        <v>15</v>
      </c>
      <c r="K83" s="42">
        <f>'Datos Importados'!J83</f>
        <v>15</v>
      </c>
      <c r="L83" s="42">
        <f>'Datos Importados'!K83</f>
        <v>25</v>
      </c>
      <c r="M83" s="42">
        <f>'Datos Importados'!L83</f>
        <v>5</v>
      </c>
      <c r="N83" s="42">
        <f>'Datos Importados'!M83</f>
        <v>5</v>
      </c>
      <c r="O83" s="41">
        <f t="shared" si="5"/>
        <v>143</v>
      </c>
      <c r="P83" s="33"/>
      <c r="Q83" s="39" t="s">
        <v>95</v>
      </c>
      <c r="R83" s="41"/>
      <c r="S83" s="41">
        <v>45</v>
      </c>
      <c r="T83" s="41">
        <v>79</v>
      </c>
      <c r="U83" s="41">
        <f t="shared" si="3"/>
        <v>143</v>
      </c>
    </row>
    <row r="84" spans="2:21" ht="12.75">
      <c r="B84" s="19" t="s">
        <v>96</v>
      </c>
      <c r="C84" s="42">
        <f>'Datos Importados'!B84</f>
        <v>0</v>
      </c>
      <c r="D84" s="42">
        <f>'Datos Importados'!C84</f>
        <v>21</v>
      </c>
      <c r="E84" s="42">
        <f>'Datos Importados'!D84</f>
        <v>0</v>
      </c>
      <c r="F84" s="42">
        <f>'Datos Importados'!E84</f>
        <v>5</v>
      </c>
      <c r="G84" s="42">
        <f>'Datos Importados'!F84</f>
        <v>2</v>
      </c>
      <c r="H84" s="42">
        <f>'Datos Importados'!G84</f>
        <v>10</v>
      </c>
      <c r="I84" s="42">
        <f>'Datos Importados'!H84</f>
        <v>35</v>
      </c>
      <c r="J84" s="42">
        <f>'Datos Importados'!I84</f>
        <v>15</v>
      </c>
      <c r="K84" s="42">
        <f>'Datos Importados'!J84</f>
        <v>2</v>
      </c>
      <c r="L84" s="42">
        <f>'Datos Importados'!K84</f>
        <v>25</v>
      </c>
      <c r="M84" s="42">
        <f>'Datos Importados'!L84</f>
        <v>5</v>
      </c>
      <c r="N84" s="42">
        <f>'Datos Importados'!M84</f>
        <v>5</v>
      </c>
      <c r="O84" s="41">
        <f t="shared" si="5"/>
        <v>125</v>
      </c>
      <c r="P84" s="33"/>
      <c r="Q84" s="39" t="s">
        <v>96</v>
      </c>
      <c r="R84" s="41"/>
      <c r="S84" s="41">
        <v>29</v>
      </c>
      <c r="T84" s="41">
        <v>93</v>
      </c>
      <c r="U84" s="41">
        <f t="shared" si="3"/>
        <v>125</v>
      </c>
    </row>
    <row r="85" spans="2:21" ht="12.75">
      <c r="B85" s="19" t="s">
        <v>97</v>
      </c>
      <c r="C85" s="42">
        <f>'Datos Importados'!B85</f>
        <v>0</v>
      </c>
      <c r="D85" s="42">
        <f>'Datos Importados'!C85</f>
        <v>0</v>
      </c>
      <c r="E85" s="42">
        <f>'Datos Importados'!D85</f>
        <v>0</v>
      </c>
      <c r="F85" s="42">
        <f>'Datos Importados'!E85</f>
        <v>5</v>
      </c>
      <c r="G85" s="42">
        <f>'Datos Importados'!F85</f>
        <v>2</v>
      </c>
      <c r="H85" s="42">
        <f>'Datos Importados'!G85</f>
        <v>5</v>
      </c>
      <c r="I85" s="42">
        <f>'Datos Importados'!H85</f>
        <v>0</v>
      </c>
      <c r="J85" s="42">
        <f>'Datos Importados'!I85</f>
        <v>0</v>
      </c>
      <c r="K85" s="42">
        <f>'Datos Importados'!J85</f>
        <v>2</v>
      </c>
      <c r="L85" s="42">
        <f>'Datos Importados'!K85</f>
        <v>0</v>
      </c>
      <c r="M85" s="42">
        <f>'Datos Importados'!L85</f>
        <v>1</v>
      </c>
      <c r="N85" s="42">
        <f>'Datos Importados'!M85</f>
        <v>2</v>
      </c>
      <c r="O85" s="41">
        <f t="shared" si="5"/>
        <v>17</v>
      </c>
      <c r="P85" s="33"/>
      <c r="Q85" s="39" t="s">
        <v>97</v>
      </c>
      <c r="R85" s="41"/>
      <c r="S85" s="41">
        <v>5</v>
      </c>
      <c r="T85" s="41">
        <v>7</v>
      </c>
      <c r="U85" s="41">
        <f t="shared" si="3"/>
        <v>17</v>
      </c>
    </row>
    <row r="86" spans="2:21" ht="12.75">
      <c r="B86" s="19" t="s">
        <v>98</v>
      </c>
      <c r="C86" s="42">
        <f>'Datos Importados'!B86</f>
        <v>1</v>
      </c>
      <c r="D86" s="42">
        <f>'Datos Importados'!C86</f>
        <v>0</v>
      </c>
      <c r="E86" s="42">
        <f>'Datos Importados'!D86</f>
        <v>0</v>
      </c>
      <c r="F86" s="42">
        <f>'Datos Importados'!E86</f>
        <v>5</v>
      </c>
      <c r="G86" s="42">
        <f>'Datos Importados'!F86</f>
        <v>2</v>
      </c>
      <c r="H86" s="42">
        <f>'Datos Importados'!G86</f>
        <v>5</v>
      </c>
      <c r="I86" s="42">
        <f>'Datos Importados'!H86</f>
        <v>0</v>
      </c>
      <c r="J86" s="42">
        <f>'Datos Importados'!I86</f>
        <v>0</v>
      </c>
      <c r="K86" s="42">
        <f>'Datos Importados'!J86</f>
        <v>15</v>
      </c>
      <c r="L86" s="42">
        <f>'Datos Importados'!K86</f>
        <v>0</v>
      </c>
      <c r="M86" s="42">
        <f>'Datos Importados'!L86</f>
        <v>1</v>
      </c>
      <c r="N86" s="42">
        <f>'Datos Importados'!M86</f>
        <v>2</v>
      </c>
      <c r="O86" s="41">
        <f t="shared" si="5"/>
        <v>31</v>
      </c>
      <c r="P86" s="33"/>
      <c r="Q86" s="39" t="s">
        <v>98</v>
      </c>
      <c r="R86" s="41"/>
      <c r="S86" s="41">
        <v>5</v>
      </c>
      <c r="T86" s="41">
        <v>7</v>
      </c>
      <c r="U86" s="41">
        <f t="shared" si="3"/>
        <v>31</v>
      </c>
    </row>
    <row r="87" spans="2:21" ht="12.75">
      <c r="B87" s="19" t="s">
        <v>99</v>
      </c>
      <c r="C87" s="61">
        <f>'Datos Importados'!B87</f>
        <v>20</v>
      </c>
      <c r="D87" s="61">
        <f>'Datos Importados'!C87</f>
        <v>20</v>
      </c>
      <c r="E87" s="61" t="str">
        <f>'Datos Importados'!D87</f>
        <v>12.00</v>
      </c>
      <c r="F87" s="61" t="str">
        <f>'Datos Importados'!E87</f>
        <v>12.00</v>
      </c>
      <c r="G87" s="61">
        <f>'Datos Importados'!F87</f>
        <v>12</v>
      </c>
      <c r="H87" s="61">
        <f>'Datos Importados'!G87</f>
        <v>12</v>
      </c>
      <c r="I87" s="61">
        <f>'Datos Importados'!H87</f>
        <v>12</v>
      </c>
      <c r="J87" s="61">
        <f>'Datos Importados'!I87</f>
        <v>12</v>
      </c>
      <c r="K87" s="61">
        <f>'Datos Importados'!J87</f>
        <v>12</v>
      </c>
      <c r="L87" s="61">
        <f>'Datos Importados'!K87</f>
        <v>12</v>
      </c>
      <c r="M87" s="61">
        <f>'Datos Importados'!L87</f>
        <v>12</v>
      </c>
      <c r="N87" s="61">
        <f>'Datos Importados'!M87</f>
        <v>12</v>
      </c>
      <c r="O87" s="41">
        <f>N87</f>
        <v>12</v>
      </c>
      <c r="P87" s="33"/>
      <c r="Q87" s="39" t="s">
        <v>99</v>
      </c>
      <c r="R87" s="41"/>
      <c r="S87" s="41">
        <v>0</v>
      </c>
      <c r="T87" s="41">
        <v>20</v>
      </c>
      <c r="U87" s="41">
        <f t="shared" si="3"/>
        <v>12</v>
      </c>
    </row>
    <row r="88" spans="2:21" ht="12.75">
      <c r="B88" s="23" t="s">
        <v>100</v>
      </c>
      <c r="C88" s="62">
        <f>'Datos Importados'!B88</f>
        <v>35</v>
      </c>
      <c r="D88" s="62">
        <f>'Datos Importados'!C88</f>
        <v>35</v>
      </c>
      <c r="E88" s="62" t="str">
        <f>'Datos Importados'!D88</f>
        <v>20.00</v>
      </c>
      <c r="F88" s="62" t="str">
        <f>'Datos Importados'!E88</f>
        <v>20.00</v>
      </c>
      <c r="G88" s="62">
        <f>'Datos Importados'!F88</f>
        <v>20</v>
      </c>
      <c r="H88" s="62">
        <f>'Datos Importados'!G88</f>
        <v>20</v>
      </c>
      <c r="I88" s="62">
        <f>'Datos Importados'!H88</f>
        <v>20</v>
      </c>
      <c r="J88" s="62">
        <f>'Datos Importados'!I88</f>
        <v>20</v>
      </c>
      <c r="K88" s="62">
        <f>'Datos Importados'!J88</f>
        <v>20</v>
      </c>
      <c r="L88" s="62">
        <f>'Datos Importados'!K88</f>
        <v>20</v>
      </c>
      <c r="M88" s="62">
        <f>'Datos Importados'!L88</f>
        <v>20</v>
      </c>
      <c r="N88" s="62">
        <f>'Datos Importados'!M88</f>
        <v>20</v>
      </c>
      <c r="O88" s="59">
        <f>N88</f>
        <v>20</v>
      </c>
      <c r="P88" s="33"/>
      <c r="Q88" s="49" t="s">
        <v>100</v>
      </c>
      <c r="R88" s="59"/>
      <c r="S88" s="59">
        <v>0</v>
      </c>
      <c r="T88" s="59">
        <v>35</v>
      </c>
      <c r="U88" s="59">
        <f t="shared" si="3"/>
        <v>20</v>
      </c>
    </row>
    <row r="89" spans="2:21" ht="12.75">
      <c r="B89" s="92"/>
      <c r="R89" s="93"/>
      <c r="S89" s="93"/>
      <c r="T89" s="93"/>
      <c r="U89" s="93"/>
    </row>
    <row r="90" spans="2:21" ht="12.75">
      <c r="B90" s="94" t="s">
        <v>101</v>
      </c>
      <c r="C90" s="95" t="str">
        <f>C4</f>
        <v>ENERO</v>
      </c>
      <c r="D90" s="96" t="str">
        <f aca="true" t="shared" si="6" ref="D90:O90">D4</f>
        <v>FEBRERO</v>
      </c>
      <c r="E90" s="96" t="str">
        <f t="shared" si="6"/>
        <v>MARZO</v>
      </c>
      <c r="F90" s="96" t="str">
        <f t="shared" si="6"/>
        <v>ABRIL</v>
      </c>
      <c r="G90" s="96" t="str">
        <f t="shared" si="6"/>
        <v>MAYO</v>
      </c>
      <c r="H90" s="96" t="str">
        <f t="shared" si="6"/>
        <v>JUNIO</v>
      </c>
      <c r="I90" s="96" t="str">
        <f t="shared" si="6"/>
        <v>JULIO</v>
      </c>
      <c r="J90" s="96" t="str">
        <f t="shared" si="6"/>
        <v>AGOSTO</v>
      </c>
      <c r="K90" s="96" t="str">
        <f t="shared" si="6"/>
        <v>SEPT</v>
      </c>
      <c r="L90" s="96" t="str">
        <f t="shared" si="6"/>
        <v>OCT</v>
      </c>
      <c r="M90" s="96" t="str">
        <f t="shared" si="6"/>
        <v>NOV</v>
      </c>
      <c r="N90" s="96" t="str">
        <f t="shared" si="6"/>
        <v>DICIEMBRE</v>
      </c>
      <c r="O90" s="97" t="str">
        <f t="shared" si="6"/>
        <v>Dato Anual</v>
      </c>
      <c r="P90" s="98"/>
      <c r="Q90" s="99" t="s">
        <v>101</v>
      </c>
      <c r="R90" s="100">
        <f>R3</f>
        <v>2013</v>
      </c>
      <c r="S90" s="100">
        <f>S3</f>
        <v>2014</v>
      </c>
      <c r="T90" s="100">
        <f>T3</f>
        <v>2015</v>
      </c>
      <c r="U90" s="100">
        <f>U3</f>
        <v>2016</v>
      </c>
    </row>
    <row r="91" spans="2:21" ht="12.75">
      <c r="B91" s="101" t="s">
        <v>102</v>
      </c>
      <c r="C91" s="102">
        <f>C70/(C49+C55+C57+C58+C59+C60)</f>
        <v>2.955620580346257</v>
      </c>
      <c r="D91" s="102">
        <f>D70/(D49+D55+D57+D58+D59+D60)</f>
        <v>3.7974808594714746</v>
      </c>
      <c r="E91" s="102" t="e">
        <f>E70/(E49+E55+E57+E58+E59+E60)</f>
        <v>#VALUE!</v>
      </c>
      <c r="F91" s="102" t="e">
        <f>F70/(F49+F55+F57+F58+F59+F60)</f>
        <v>#VALUE!</v>
      </c>
      <c r="G91" s="102">
        <f>G70/(G49+G55+G57+G58+G59+G60)</f>
        <v>1.142200137442512</v>
      </c>
      <c r="H91" s="103">
        <f aca="true" t="shared" si="7" ref="H91:O91">H70/(H49+H55+H57+H58+H59+H60)</f>
        <v>0.7727522756711678</v>
      </c>
      <c r="I91" s="103">
        <f t="shared" si="7"/>
        <v>0.6562459340748086</v>
      </c>
      <c r="J91" s="103">
        <f t="shared" si="7"/>
        <v>0.21278711390069965</v>
      </c>
      <c r="K91" s="103">
        <f t="shared" si="7"/>
        <v>0.43637583375949235</v>
      </c>
      <c r="L91" s="103">
        <f t="shared" si="7"/>
        <v>0.3756907900163315</v>
      </c>
      <c r="M91" s="103">
        <f t="shared" si="7"/>
        <v>0.4117465921025861</v>
      </c>
      <c r="N91" s="103">
        <f t="shared" si="7"/>
        <v>0.6776423233639618</v>
      </c>
      <c r="O91" s="103">
        <f t="shared" si="7"/>
        <v>0.4502414770773957</v>
      </c>
      <c r="P91" s="104"/>
      <c r="Q91" s="105" t="s">
        <v>102</v>
      </c>
      <c r="R91" s="106" t="e">
        <f>R70/(R49+R55+R57+R58+R59+R60)</f>
        <v>#DIV/0!</v>
      </c>
      <c r="S91" s="106">
        <f>S70/(S49+S55+S57+S58+S59+S60)</f>
        <v>1.0704206615787566</v>
      </c>
      <c r="T91" s="106">
        <f>T70/(T49+T55+T57+T58+T59+T60)</f>
        <v>1.401620295655542</v>
      </c>
      <c r="U91" s="106">
        <f>U70/(U49+U55+U57+U58+U59+U60)</f>
        <v>0.4502414770773957</v>
      </c>
    </row>
    <row r="92" spans="2:21" ht="12.75">
      <c r="B92" s="101" t="s">
        <v>103</v>
      </c>
      <c r="C92" s="102">
        <f>C66/C22</f>
        <v>1.9927287581699347</v>
      </c>
      <c r="D92" s="102">
        <f>D66/D22</f>
        <v>3.316691993464052</v>
      </c>
      <c r="E92" s="102" t="e">
        <f>E66/E22</f>
        <v>#VALUE!</v>
      </c>
      <c r="F92" s="102" t="e">
        <f>F66/F22</f>
        <v>#VALUE!</v>
      </c>
      <c r="G92" s="102" t="e">
        <f>G66/G22</f>
        <v>#VALUE!</v>
      </c>
      <c r="H92" s="103">
        <f aca="true" t="shared" si="8" ref="H92:O92">H66/H22</f>
        <v>1.8619281045751634</v>
      </c>
      <c r="I92" s="103">
        <f t="shared" si="8"/>
        <v>2.126867283950617</v>
      </c>
      <c r="J92" s="103">
        <f t="shared" si="8"/>
        <v>0.08456790123456791</v>
      </c>
      <c r="K92" s="103">
        <f t="shared" si="8"/>
        <v>1.143179012345679</v>
      </c>
      <c r="L92" s="103">
        <f t="shared" si="8"/>
        <v>1.0099074074074075</v>
      </c>
      <c r="M92" s="103">
        <f t="shared" si="8"/>
        <v>1.1077006172839505</v>
      </c>
      <c r="N92" s="103">
        <f t="shared" si="8"/>
        <v>1.7187345679012345</v>
      </c>
      <c r="O92" s="103">
        <f t="shared" si="8"/>
        <v>1.9012990041928721</v>
      </c>
      <c r="P92" s="104"/>
      <c r="Q92" s="2" t="s">
        <v>103</v>
      </c>
      <c r="R92" s="106" t="e">
        <f>R66/R22</f>
        <v>#DIV/0!</v>
      </c>
      <c r="S92" s="106">
        <f>S66/S22</f>
        <v>1.3349272886798087</v>
      </c>
      <c r="T92" s="106">
        <f>T66/T22</f>
        <v>1.517901688453159</v>
      </c>
      <c r="U92" s="106">
        <f>U66/U22</f>
        <v>1.9012990041928721</v>
      </c>
    </row>
    <row r="93" spans="2:21" ht="12.75">
      <c r="B93" s="107" t="s">
        <v>104</v>
      </c>
      <c r="C93" s="108">
        <f>C14</f>
        <v>1390</v>
      </c>
      <c r="D93" s="108">
        <f>D14</f>
        <v>1395</v>
      </c>
      <c r="E93" s="108">
        <f>E14</f>
        <v>1395</v>
      </c>
      <c r="F93" s="108">
        <f>F14</f>
        <v>1397</v>
      </c>
      <c r="G93" s="108">
        <f>G14</f>
        <v>1397</v>
      </c>
      <c r="H93" s="109">
        <f aca="true" t="shared" si="9" ref="H93:N93">H14</f>
        <v>1397</v>
      </c>
      <c r="I93" s="109">
        <f t="shared" si="9"/>
        <v>1400</v>
      </c>
      <c r="J93" s="109">
        <f t="shared" si="9"/>
        <v>1401</v>
      </c>
      <c r="K93" s="109">
        <f t="shared" si="9"/>
        <v>1419</v>
      </c>
      <c r="L93" s="109">
        <f t="shared" si="9"/>
        <v>1401</v>
      </c>
      <c r="M93" s="109">
        <f t="shared" si="9"/>
        <v>1419</v>
      </c>
      <c r="N93" s="109">
        <f t="shared" si="9"/>
        <v>1419</v>
      </c>
      <c r="O93" s="110">
        <f>N93</f>
        <v>1419</v>
      </c>
      <c r="P93" s="111"/>
      <c r="Q93" s="112" t="s">
        <v>104</v>
      </c>
      <c r="R93" s="113">
        <f>R14</f>
        <v>0</v>
      </c>
      <c r="S93" s="113">
        <f>S14</f>
        <v>1350</v>
      </c>
      <c r="T93" s="113">
        <f>T14</f>
        <v>1384</v>
      </c>
      <c r="U93" s="113">
        <f>O93</f>
        <v>1419</v>
      </c>
    </row>
    <row r="94" spans="1:21" ht="12.75">
      <c r="A94" s="114"/>
      <c r="B94" s="114" t="s">
        <v>105</v>
      </c>
      <c r="C94" s="114">
        <f aca="true" t="shared" si="10" ref="C94:G95">C16</f>
        <v>638</v>
      </c>
      <c r="D94" s="114">
        <f t="shared" si="10"/>
        <v>638</v>
      </c>
      <c r="E94" s="114">
        <f t="shared" si="10"/>
        <v>648</v>
      </c>
      <c r="F94" s="114">
        <f t="shared" si="10"/>
        <v>648</v>
      </c>
      <c r="G94" s="114">
        <f t="shared" si="10"/>
        <v>648</v>
      </c>
      <c r="H94" s="114">
        <f aca="true" t="shared" si="11" ref="H94:N95">H16</f>
        <v>648</v>
      </c>
      <c r="I94" s="114">
        <f t="shared" si="11"/>
        <v>648</v>
      </c>
      <c r="J94" s="114">
        <f t="shared" si="11"/>
        <v>649</v>
      </c>
      <c r="K94" s="114">
        <f t="shared" si="11"/>
        <v>650</v>
      </c>
      <c r="L94" s="115">
        <f t="shared" si="11"/>
        <v>649</v>
      </c>
      <c r="M94" s="115">
        <f t="shared" si="11"/>
        <v>650</v>
      </c>
      <c r="N94" s="115">
        <f t="shared" si="11"/>
        <v>650</v>
      </c>
      <c r="O94" s="115">
        <f>N94</f>
        <v>650</v>
      </c>
      <c r="P94" s="111"/>
      <c r="Q94" s="116" t="s">
        <v>105</v>
      </c>
      <c r="R94" s="117">
        <f>N94</f>
        <v>650</v>
      </c>
      <c r="S94" s="117">
        <f>O94</f>
        <v>650</v>
      </c>
      <c r="T94" s="117">
        <f>P94</f>
        <v>0</v>
      </c>
      <c r="U94" s="117">
        <f>O94</f>
        <v>650</v>
      </c>
    </row>
    <row r="95" spans="2:15" ht="12.75">
      <c r="B95" s="114" t="s">
        <v>105</v>
      </c>
      <c r="C95" s="114">
        <f t="shared" si="10"/>
        <v>752</v>
      </c>
      <c r="D95" s="114">
        <f t="shared" si="10"/>
        <v>757</v>
      </c>
      <c r="E95" s="114">
        <f t="shared" si="10"/>
        <v>747</v>
      </c>
      <c r="F95" s="114">
        <f t="shared" si="10"/>
        <v>747</v>
      </c>
      <c r="G95" s="114">
        <f t="shared" si="10"/>
        <v>749</v>
      </c>
      <c r="H95" s="114">
        <f t="shared" si="11"/>
        <v>753</v>
      </c>
      <c r="I95" s="114">
        <f t="shared" si="11"/>
        <v>756</v>
      </c>
      <c r="J95" s="114">
        <f t="shared" si="11"/>
        <v>755</v>
      </c>
      <c r="K95" s="114">
        <f t="shared" si="11"/>
        <v>752</v>
      </c>
      <c r="L95" s="115">
        <f t="shared" si="11"/>
        <v>752</v>
      </c>
      <c r="M95" s="115">
        <f t="shared" si="11"/>
        <v>752</v>
      </c>
      <c r="N95" s="115">
        <f t="shared" si="11"/>
        <v>752</v>
      </c>
      <c r="O95" s="115">
        <f>N95</f>
        <v>752</v>
      </c>
    </row>
    <row r="96" s="1" customFormat="1" ht="12.75"/>
    <row r="97" spans="2:21" ht="12.75">
      <c r="B97" s="118" t="s">
        <v>106</v>
      </c>
      <c r="C97" s="119">
        <f>(C36*22+C37*16+C38*7.5+C39*2.5)/(C36+C37+C38+C39)</f>
        <v>7.5</v>
      </c>
      <c r="D97" s="119">
        <f>(D36*22+D37*16+D38*7.5+D39*2.5)/(D36+D37+D38+D39)</f>
        <v>7.5</v>
      </c>
      <c r="E97" s="119">
        <f aca="true" t="shared" si="12" ref="E97:N97">(E36*22+E37*16+E38*7.5+E39*2.5)/(E36+E37+E38+E39)</f>
        <v>7.5</v>
      </c>
      <c r="F97" s="119">
        <f t="shared" si="12"/>
        <v>7.5</v>
      </c>
      <c r="G97" s="119">
        <f t="shared" si="12"/>
        <v>7.5</v>
      </c>
      <c r="H97" s="119">
        <f t="shared" si="12"/>
        <v>9.212142857142856</v>
      </c>
      <c r="I97" s="119">
        <f t="shared" si="12"/>
        <v>9.226657163221669</v>
      </c>
      <c r="J97" s="119">
        <f t="shared" si="12"/>
        <v>9.231481481481481</v>
      </c>
      <c r="K97" s="119">
        <f t="shared" si="12"/>
        <v>9.231481481481481</v>
      </c>
      <c r="L97" s="119">
        <f t="shared" si="12"/>
        <v>9.231481481481481</v>
      </c>
      <c r="M97" s="119">
        <f t="shared" si="12"/>
        <v>9.46476391825229</v>
      </c>
      <c r="N97" s="119">
        <f t="shared" si="12"/>
        <v>9.46476391825229</v>
      </c>
      <c r="Q97" s="1" t="s">
        <v>107</v>
      </c>
      <c r="R97" s="120">
        <f>R49+R55+R57+R58+R59+R60</f>
        <v>0</v>
      </c>
      <c r="S97" s="120">
        <f>S49+S55+S57+S58+S59+S60</f>
        <v>797577</v>
      </c>
      <c r="T97" s="120">
        <f>T49+T55+T57+T58+T59+T60</f>
        <v>898478</v>
      </c>
      <c r="U97" s="120">
        <f>U49+U55+U57+U58+U59+U60</f>
        <v>2836087</v>
      </c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</sheetData>
  <sheetProtection selectLockedCells="1" selectUnlockedCells="1"/>
  <mergeCells count="1">
    <mergeCell ref="R89:U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0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21" t="s">
        <v>108</v>
      </c>
      <c r="E2" s="122" t="str">
        <f>'Resumen Anual '!C2</f>
        <v>Teupasenti</v>
      </c>
      <c r="F2" s="123"/>
      <c r="G2" s="124"/>
      <c r="H2" s="125"/>
      <c r="I2" s="125"/>
    </row>
    <row r="3" spans="4:9" ht="12.75">
      <c r="D3" s="121" t="s">
        <v>3</v>
      </c>
      <c r="E3" s="126">
        <f>'Resumen Anual '!O3</f>
        <v>2016</v>
      </c>
      <c r="F3" s="126"/>
      <c r="G3" s="124"/>
      <c r="H3" s="125"/>
      <c r="I3" s="125"/>
    </row>
    <row r="4" spans="2:4" ht="12.75">
      <c r="B4" s="127" t="s">
        <v>33</v>
      </c>
      <c r="C4" s="128"/>
      <c r="D4" s="128"/>
    </row>
    <row r="26" ht="12.75">
      <c r="B26" s="129" t="s">
        <v>109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22">
      <selection activeCell="E4" sqref="E4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21" t="s">
        <v>108</v>
      </c>
      <c r="E2" s="122" t="str">
        <f>'Resumen Anual '!C2</f>
        <v>Teupasenti</v>
      </c>
      <c r="F2" s="123"/>
      <c r="G2" s="124"/>
      <c r="H2" s="124"/>
      <c r="I2" s="124"/>
    </row>
    <row r="3" spans="4:9" ht="12.75">
      <c r="D3" s="121" t="s">
        <v>3</v>
      </c>
      <c r="E3" s="126">
        <f>'Resumen Anual '!O3</f>
        <v>2016</v>
      </c>
      <c r="F3" s="126"/>
      <c r="G3" s="124"/>
      <c r="H3" s="124"/>
      <c r="I3" s="124"/>
    </row>
    <row r="4" ht="12.75">
      <c r="B4" s="130" t="s">
        <v>110</v>
      </c>
    </row>
    <row r="26" ht="12.75">
      <c r="B26" s="1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1" sqref="A11"/>
    </sheetView>
  </sheetViews>
  <sheetFormatPr defaultColWidth="11.421875" defaultRowHeight="15"/>
  <cols>
    <col min="2" max="2" width="13.28125" style="0" customWidth="1"/>
  </cols>
  <sheetData>
    <row r="1" ht="12.75">
      <c r="A1" t="s">
        <v>111</v>
      </c>
    </row>
    <row r="3" spans="1:3" ht="12.75">
      <c r="A3" s="131" t="s">
        <v>3</v>
      </c>
      <c r="B3" s="132" t="s">
        <v>112</v>
      </c>
      <c r="C3" s="131" t="s">
        <v>113</v>
      </c>
    </row>
    <row r="4" spans="1:3" ht="12.75">
      <c r="A4" s="133">
        <v>2013</v>
      </c>
      <c r="B4" s="134" t="s">
        <v>114</v>
      </c>
      <c r="C4" s="135" t="s">
        <v>115</v>
      </c>
    </row>
    <row r="5" spans="1:3" ht="12.75">
      <c r="A5" s="136">
        <v>2014</v>
      </c>
      <c r="B5" s="134">
        <f>('Resumen Anual '!S22*1000)/('Resumen Anual '!S14*'Resumen Anual '!S9*365)</f>
        <v>155.30332681017612</v>
      </c>
      <c r="C5" s="135" t="s">
        <v>115</v>
      </c>
    </row>
    <row r="6" spans="1:3" ht="12.75">
      <c r="A6" s="136">
        <v>2015</v>
      </c>
      <c r="B6" s="134">
        <f>('Resumen Anual '!U22*1000)/('Resumen Anual '!U14*'Resumen Anual '!U9*365)</f>
        <v>184.1929971907672</v>
      </c>
      <c r="C6" s="135" t="s">
        <v>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6" sqref="F4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8"/>
  <sheetViews>
    <sheetView workbookViewId="0" topLeftCell="A1">
      <pane xSplit="1" topLeftCell="B1" activePane="topRight" state="frozen"/>
      <selection pane="topLeft" activeCell="A1" sqref="A1"/>
      <selection pane="topRight" activeCell="M89" sqref="M89"/>
    </sheetView>
  </sheetViews>
  <sheetFormatPr defaultColWidth="11.421875" defaultRowHeight="15"/>
  <cols>
    <col min="1" max="1" width="42.57421875" style="0" customWidth="1"/>
    <col min="2" max="18" width="11.421875" style="137" customWidth="1"/>
  </cols>
  <sheetData>
    <row r="1" spans="1:16" ht="12.75">
      <c r="A1" t="s">
        <v>116</v>
      </c>
      <c r="B1" s="137">
        <v>1354</v>
      </c>
      <c r="C1" s="137">
        <v>1355</v>
      </c>
      <c r="D1" s="137">
        <v>1439</v>
      </c>
      <c r="E1" s="137">
        <v>1440</v>
      </c>
      <c r="F1" s="137">
        <v>1451</v>
      </c>
      <c r="O1" s="137" t="s">
        <v>116</v>
      </c>
      <c r="P1" s="137">
        <v>1451</v>
      </c>
    </row>
    <row r="2" spans="1:16" ht="12.75">
      <c r="A2" t="s">
        <v>1</v>
      </c>
      <c r="B2" s="137" t="s">
        <v>117</v>
      </c>
      <c r="C2" s="137" t="s">
        <v>117</v>
      </c>
      <c r="D2" s="137" t="s">
        <v>117</v>
      </c>
      <c r="E2" s="137" t="s">
        <v>117</v>
      </c>
      <c r="F2" s="137" t="s">
        <v>117</v>
      </c>
      <c r="G2" s="137" t="s">
        <v>117</v>
      </c>
      <c r="H2" s="137" t="s">
        <v>117</v>
      </c>
      <c r="I2" s="137" t="s">
        <v>117</v>
      </c>
      <c r="J2" s="137" t="s">
        <v>117</v>
      </c>
      <c r="K2" s="137" t="s">
        <v>117</v>
      </c>
      <c r="L2" s="137" t="s">
        <v>117</v>
      </c>
      <c r="M2" s="137" t="s">
        <v>117</v>
      </c>
      <c r="O2" s="137" t="s">
        <v>1</v>
      </c>
      <c r="P2" s="137" t="s">
        <v>117</v>
      </c>
    </row>
    <row r="3" spans="1:16" ht="12.75">
      <c r="A3" t="s">
        <v>3</v>
      </c>
      <c r="B3" s="137">
        <v>2016</v>
      </c>
      <c r="C3" s="137">
        <v>2016</v>
      </c>
      <c r="D3" s="137">
        <v>2016</v>
      </c>
      <c r="E3" s="137">
        <v>2016</v>
      </c>
      <c r="F3" s="137">
        <v>2016</v>
      </c>
      <c r="G3" s="137">
        <v>2016</v>
      </c>
      <c r="H3" s="137">
        <v>2016</v>
      </c>
      <c r="I3" s="137">
        <v>2016</v>
      </c>
      <c r="J3" s="137">
        <v>2016</v>
      </c>
      <c r="K3" s="137">
        <v>2016</v>
      </c>
      <c r="L3" s="137">
        <v>2016</v>
      </c>
      <c r="M3" s="137">
        <v>2016</v>
      </c>
      <c r="O3" s="137" t="s">
        <v>3</v>
      </c>
      <c r="P3" s="137">
        <v>2016</v>
      </c>
    </row>
    <row r="4" spans="1:18" ht="12.75">
      <c r="A4" t="s">
        <v>118</v>
      </c>
      <c r="B4" s="138" t="s">
        <v>119</v>
      </c>
      <c r="C4" s="138" t="s">
        <v>120</v>
      </c>
      <c r="D4" s="137" t="s">
        <v>121</v>
      </c>
      <c r="E4" s="137" t="s">
        <v>122</v>
      </c>
      <c r="F4" s="138" t="s">
        <v>123</v>
      </c>
      <c r="G4" s="138" t="s">
        <v>124</v>
      </c>
      <c r="H4" s="138" t="s">
        <v>125</v>
      </c>
      <c r="I4" s="138" t="s">
        <v>126</v>
      </c>
      <c r="J4" s="138" t="s">
        <v>127</v>
      </c>
      <c r="K4" s="138" t="s">
        <v>128</v>
      </c>
      <c r="L4" s="138" t="s">
        <v>129</v>
      </c>
      <c r="M4" s="138" t="s">
        <v>130</v>
      </c>
      <c r="O4" s="138" t="s">
        <v>118</v>
      </c>
      <c r="P4" s="138" t="s">
        <v>123</v>
      </c>
      <c r="Q4" s="138"/>
      <c r="R4" s="138"/>
    </row>
    <row r="5" spans="1:18" ht="12.75">
      <c r="A5" t="s">
        <v>17</v>
      </c>
      <c r="B5" s="139">
        <v>42445</v>
      </c>
      <c r="C5" s="139">
        <v>42445</v>
      </c>
      <c r="D5" s="137">
        <v>42529</v>
      </c>
      <c r="E5" s="137">
        <v>42530</v>
      </c>
      <c r="F5" s="139">
        <v>42542</v>
      </c>
      <c r="G5" s="139">
        <v>42636</v>
      </c>
      <c r="H5" s="139">
        <v>42636</v>
      </c>
      <c r="I5" s="139">
        <v>42636</v>
      </c>
      <c r="J5" s="139">
        <v>42699</v>
      </c>
      <c r="K5" s="139">
        <v>42699</v>
      </c>
      <c r="L5" s="139">
        <v>42744</v>
      </c>
      <c r="M5" s="139">
        <v>42744</v>
      </c>
      <c r="O5" s="139" t="s">
        <v>17</v>
      </c>
      <c r="P5" s="139">
        <v>42542</v>
      </c>
      <c r="Q5" s="139"/>
      <c r="R5" s="139"/>
    </row>
    <row r="6" spans="1:16" ht="12.75">
      <c r="A6" t="s">
        <v>18</v>
      </c>
      <c r="B6" s="137" t="s">
        <v>131</v>
      </c>
      <c r="C6" s="137" t="s">
        <v>131</v>
      </c>
      <c r="D6" s="137" t="s">
        <v>131</v>
      </c>
      <c r="E6" s="137" t="s">
        <v>131</v>
      </c>
      <c r="F6" s="137" t="s">
        <v>131</v>
      </c>
      <c r="G6" s="137" t="s">
        <v>131</v>
      </c>
      <c r="H6" s="137" t="s">
        <v>131</v>
      </c>
      <c r="I6" s="137" t="s">
        <v>131</v>
      </c>
      <c r="J6" s="137" t="s">
        <v>131</v>
      </c>
      <c r="K6" s="137" t="s">
        <v>131</v>
      </c>
      <c r="L6" s="137" t="s">
        <v>131</v>
      </c>
      <c r="M6" s="137" t="s">
        <v>131</v>
      </c>
      <c r="O6" s="137" t="s">
        <v>18</v>
      </c>
      <c r="P6" s="137" t="s">
        <v>131</v>
      </c>
    </row>
    <row r="7" spans="1:15" ht="12.75">
      <c r="A7" t="s">
        <v>19</v>
      </c>
      <c r="O7" s="137" t="s">
        <v>19</v>
      </c>
    </row>
    <row r="8" spans="1:16" ht="12.75">
      <c r="A8" t="s">
        <v>20</v>
      </c>
      <c r="B8" s="137">
        <v>10644</v>
      </c>
      <c r="C8" s="137">
        <v>10644</v>
      </c>
      <c r="D8" s="137">
        <v>10644</v>
      </c>
      <c r="E8" s="137">
        <v>10644</v>
      </c>
      <c r="F8" s="137">
        <v>10644</v>
      </c>
      <c r="G8" s="137">
        <v>10644</v>
      </c>
      <c r="H8" s="137">
        <v>10644</v>
      </c>
      <c r="I8" s="137">
        <v>10644</v>
      </c>
      <c r="J8" s="137">
        <v>10644</v>
      </c>
      <c r="K8" s="137">
        <v>10644</v>
      </c>
      <c r="L8" s="137">
        <v>10644</v>
      </c>
      <c r="M8" s="137">
        <v>10644</v>
      </c>
      <c r="O8" s="137" t="s">
        <v>20</v>
      </c>
      <c r="P8" s="137">
        <v>10644</v>
      </c>
    </row>
    <row r="9" spans="1:16" ht="12.75">
      <c r="A9" t="s">
        <v>21</v>
      </c>
      <c r="B9" s="137">
        <v>6</v>
      </c>
      <c r="C9" s="137">
        <v>6</v>
      </c>
      <c r="D9" s="137">
        <v>6</v>
      </c>
      <c r="E9" s="137">
        <v>6</v>
      </c>
      <c r="F9" s="137">
        <v>6</v>
      </c>
      <c r="G9" s="137">
        <v>6</v>
      </c>
      <c r="H9" s="137">
        <v>6</v>
      </c>
      <c r="I9" s="137">
        <v>6</v>
      </c>
      <c r="J9" s="137">
        <v>6</v>
      </c>
      <c r="K9" s="137">
        <v>6</v>
      </c>
      <c r="L9" s="137">
        <v>6</v>
      </c>
      <c r="M9" s="137">
        <v>6</v>
      </c>
      <c r="O9" s="137" t="s">
        <v>21</v>
      </c>
      <c r="P9" s="137">
        <v>6</v>
      </c>
    </row>
    <row r="10" spans="1:16" ht="12.75">
      <c r="A10" t="s">
        <v>22</v>
      </c>
      <c r="B10" s="137">
        <v>1774</v>
      </c>
      <c r="C10" s="137">
        <v>1774</v>
      </c>
      <c r="D10" s="137">
        <v>1774</v>
      </c>
      <c r="E10" s="137">
        <v>1774</v>
      </c>
      <c r="F10" s="137">
        <v>1774</v>
      </c>
      <c r="G10" s="137">
        <v>1774</v>
      </c>
      <c r="H10" s="137">
        <v>1774</v>
      </c>
      <c r="I10" s="137">
        <v>1774</v>
      </c>
      <c r="J10" s="137">
        <v>1774</v>
      </c>
      <c r="K10" s="137">
        <v>1774</v>
      </c>
      <c r="L10" s="137">
        <v>1774</v>
      </c>
      <c r="M10" s="137">
        <v>1774</v>
      </c>
      <c r="O10" s="137" t="s">
        <v>22</v>
      </c>
      <c r="P10" s="137">
        <v>1774</v>
      </c>
    </row>
    <row r="11" spans="1:16" ht="12.75">
      <c r="A11" t="s">
        <v>132</v>
      </c>
      <c r="B11" s="137">
        <v>18</v>
      </c>
      <c r="C11" s="137">
        <v>18</v>
      </c>
      <c r="D11" s="137" t="s">
        <v>133</v>
      </c>
      <c r="E11" s="137" t="s">
        <v>133</v>
      </c>
      <c r="F11" s="137">
        <v>18</v>
      </c>
      <c r="G11" s="137">
        <v>18</v>
      </c>
      <c r="H11" s="137">
        <v>18</v>
      </c>
      <c r="I11" s="137">
        <v>18</v>
      </c>
      <c r="J11" s="137">
        <v>18</v>
      </c>
      <c r="K11" s="137">
        <v>18</v>
      </c>
      <c r="L11" s="137">
        <v>18</v>
      </c>
      <c r="M11" s="137">
        <v>18</v>
      </c>
      <c r="O11" s="137" t="s">
        <v>132</v>
      </c>
      <c r="P11" s="137">
        <v>18</v>
      </c>
    </row>
    <row r="12" spans="1:16" ht="12.75">
      <c r="A12" t="s">
        <v>134</v>
      </c>
      <c r="B12" s="137">
        <v>15</v>
      </c>
      <c r="C12" s="137">
        <v>15</v>
      </c>
      <c r="D12" s="137" t="s">
        <v>135</v>
      </c>
      <c r="E12" s="137" t="s">
        <v>135</v>
      </c>
      <c r="F12" s="137">
        <v>15</v>
      </c>
      <c r="G12" s="137">
        <v>15</v>
      </c>
      <c r="H12" s="137">
        <v>15</v>
      </c>
      <c r="I12" s="137">
        <v>15</v>
      </c>
      <c r="J12" s="137">
        <v>15</v>
      </c>
      <c r="K12" s="137">
        <v>15</v>
      </c>
      <c r="L12" s="137">
        <v>15</v>
      </c>
      <c r="M12" s="137">
        <v>15</v>
      </c>
      <c r="O12" s="137" t="s">
        <v>134</v>
      </c>
      <c r="P12" s="137">
        <v>15</v>
      </c>
    </row>
    <row r="13" spans="1:15" ht="12.75">
      <c r="A13" t="s">
        <v>25</v>
      </c>
      <c r="O13" s="137" t="s">
        <v>25</v>
      </c>
    </row>
    <row r="14" spans="1:16" ht="12.75">
      <c r="A14" t="s">
        <v>26</v>
      </c>
      <c r="B14" s="137">
        <v>1390</v>
      </c>
      <c r="C14" s="137">
        <v>1395</v>
      </c>
      <c r="D14" s="137">
        <v>1395</v>
      </c>
      <c r="E14" s="137">
        <v>1397</v>
      </c>
      <c r="F14" s="137">
        <v>1397</v>
      </c>
      <c r="G14" s="137">
        <v>1397</v>
      </c>
      <c r="H14" s="137">
        <v>1400</v>
      </c>
      <c r="I14" s="137">
        <v>1401</v>
      </c>
      <c r="J14" s="137">
        <v>1419</v>
      </c>
      <c r="K14" s="137">
        <v>1401</v>
      </c>
      <c r="L14" s="137">
        <v>1419</v>
      </c>
      <c r="M14" s="137">
        <v>1419</v>
      </c>
      <c r="O14" s="137" t="s">
        <v>26</v>
      </c>
      <c r="P14" s="137">
        <v>1397</v>
      </c>
    </row>
    <row r="15" spans="1:16" ht="12.75">
      <c r="A15" t="s">
        <v>27</v>
      </c>
      <c r="B15" s="137">
        <v>25</v>
      </c>
      <c r="C15" s="137">
        <v>20</v>
      </c>
      <c r="D15" s="137">
        <v>20</v>
      </c>
      <c r="E15" s="137">
        <v>7</v>
      </c>
      <c r="F15" s="137">
        <v>7</v>
      </c>
      <c r="G15" s="137">
        <v>17</v>
      </c>
      <c r="H15" s="137">
        <v>22</v>
      </c>
      <c r="I15" s="137">
        <v>10</v>
      </c>
      <c r="J15" s="137">
        <v>55</v>
      </c>
      <c r="K15" s="137">
        <v>50</v>
      </c>
      <c r="L15" s="137">
        <v>55</v>
      </c>
      <c r="M15" s="137">
        <v>55</v>
      </c>
      <c r="O15" s="137" t="s">
        <v>27</v>
      </c>
      <c r="P15" s="137">
        <v>7</v>
      </c>
    </row>
    <row r="16" spans="1:16" ht="12.75">
      <c r="A16" t="s">
        <v>28</v>
      </c>
      <c r="B16" s="137">
        <v>638</v>
      </c>
      <c r="C16" s="137">
        <v>638</v>
      </c>
      <c r="D16" s="137">
        <v>648</v>
      </c>
      <c r="E16" s="137">
        <v>648</v>
      </c>
      <c r="F16" s="137">
        <v>648</v>
      </c>
      <c r="G16" s="137">
        <v>648</v>
      </c>
      <c r="H16" s="137">
        <v>648</v>
      </c>
      <c r="I16" s="137">
        <v>649</v>
      </c>
      <c r="J16" s="137">
        <v>650</v>
      </c>
      <c r="K16" s="137">
        <v>649</v>
      </c>
      <c r="L16" s="137">
        <v>650</v>
      </c>
      <c r="M16" s="137">
        <v>650</v>
      </c>
      <c r="O16" s="137" t="s">
        <v>28</v>
      </c>
      <c r="P16" s="137">
        <v>648</v>
      </c>
    </row>
    <row r="17" spans="1:16" ht="12.75">
      <c r="A17" t="s">
        <v>29</v>
      </c>
      <c r="B17" s="137">
        <v>752</v>
      </c>
      <c r="C17" s="137">
        <v>757</v>
      </c>
      <c r="D17" s="137">
        <v>747</v>
      </c>
      <c r="E17" s="137">
        <v>747</v>
      </c>
      <c r="F17" s="137">
        <v>749</v>
      </c>
      <c r="G17" s="137">
        <v>753</v>
      </c>
      <c r="H17" s="137">
        <v>756</v>
      </c>
      <c r="I17" s="137">
        <v>755</v>
      </c>
      <c r="J17" s="137">
        <v>752</v>
      </c>
      <c r="K17" s="137">
        <v>752</v>
      </c>
      <c r="L17" s="137">
        <v>752</v>
      </c>
      <c r="M17" s="137">
        <v>752</v>
      </c>
      <c r="O17" s="137" t="s">
        <v>29</v>
      </c>
      <c r="P17" s="137">
        <v>749</v>
      </c>
    </row>
    <row r="18" spans="1:16" ht="12.75">
      <c r="A18" t="s">
        <v>30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2</v>
      </c>
      <c r="I18" s="137">
        <v>2</v>
      </c>
      <c r="J18" s="137">
        <v>0</v>
      </c>
      <c r="K18" s="137">
        <v>10</v>
      </c>
      <c r="L18" s="137">
        <v>0</v>
      </c>
      <c r="M18" s="137">
        <v>650</v>
      </c>
      <c r="O18" s="137" t="s">
        <v>30</v>
      </c>
      <c r="P18" s="137">
        <v>0</v>
      </c>
    </row>
    <row r="19" spans="1:16" ht="12.75">
      <c r="A19" t="s">
        <v>31</v>
      </c>
      <c r="B19" s="137">
        <v>0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200</v>
      </c>
      <c r="I19" s="137">
        <v>321</v>
      </c>
      <c r="J19" s="137">
        <v>321</v>
      </c>
      <c r="K19" s="137">
        <v>321</v>
      </c>
      <c r="L19" s="137">
        <v>321</v>
      </c>
      <c r="M19" s="137">
        <v>321</v>
      </c>
      <c r="O19" s="137" t="s">
        <v>31</v>
      </c>
      <c r="P19" s="137">
        <v>0</v>
      </c>
    </row>
    <row r="20" spans="1:16" ht="12.75">
      <c r="A20" t="s">
        <v>32</v>
      </c>
      <c r="B20" s="137">
        <v>0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200</v>
      </c>
      <c r="I20" s="137">
        <v>321</v>
      </c>
      <c r="J20" s="137">
        <v>321</v>
      </c>
      <c r="K20" s="137">
        <v>321</v>
      </c>
      <c r="L20" s="137">
        <v>321</v>
      </c>
      <c r="M20" s="137">
        <v>321</v>
      </c>
      <c r="O20" s="137" t="s">
        <v>32</v>
      </c>
      <c r="P20" s="137">
        <v>0</v>
      </c>
    </row>
    <row r="21" spans="1:15" ht="12.75">
      <c r="A21" t="s">
        <v>33</v>
      </c>
      <c r="O21" s="137" t="s">
        <v>33</v>
      </c>
    </row>
    <row r="22" spans="1:18" s="140" customFormat="1" ht="12.75">
      <c r="A22" s="140" t="s">
        <v>34</v>
      </c>
      <c r="B22" s="137">
        <v>61200</v>
      </c>
      <c r="C22" s="137">
        <v>61200</v>
      </c>
      <c r="D22" s="137" t="s">
        <v>136</v>
      </c>
      <c r="E22" s="137" t="s">
        <v>136</v>
      </c>
      <c r="F22" s="137" t="s">
        <v>136</v>
      </c>
      <c r="G22" s="137">
        <v>61200</v>
      </c>
      <c r="H22" s="137">
        <v>64800</v>
      </c>
      <c r="I22" s="137">
        <v>64800</v>
      </c>
      <c r="J22" s="137">
        <v>64800</v>
      </c>
      <c r="K22" s="137">
        <v>64800</v>
      </c>
      <c r="L22" s="137">
        <v>64800</v>
      </c>
      <c r="M22" s="137">
        <v>64800</v>
      </c>
      <c r="N22" s="137"/>
      <c r="O22" s="137" t="s">
        <v>34</v>
      </c>
      <c r="P22" s="137">
        <v>0</v>
      </c>
      <c r="Q22" s="137"/>
      <c r="R22" s="137"/>
    </row>
    <row r="23" spans="1:18" s="140" customFormat="1" ht="12.75">
      <c r="A23" s="140" t="s">
        <v>35</v>
      </c>
      <c r="B23" s="137">
        <v>61200</v>
      </c>
      <c r="C23" s="137">
        <v>61200</v>
      </c>
      <c r="D23" s="137" t="s">
        <v>136</v>
      </c>
      <c r="E23" s="137" t="s">
        <v>136</v>
      </c>
      <c r="F23" s="137" t="s">
        <v>136</v>
      </c>
      <c r="G23" s="137">
        <v>61200</v>
      </c>
      <c r="H23" s="137">
        <v>64800</v>
      </c>
      <c r="I23" s="137">
        <v>64800</v>
      </c>
      <c r="J23" s="137">
        <v>64800</v>
      </c>
      <c r="K23" s="137">
        <v>64800</v>
      </c>
      <c r="L23" s="137">
        <v>64800</v>
      </c>
      <c r="M23" s="137">
        <v>64800</v>
      </c>
      <c r="N23" s="137"/>
      <c r="O23" s="137" t="s">
        <v>35</v>
      </c>
      <c r="P23" s="137">
        <v>0</v>
      </c>
      <c r="Q23" s="137"/>
      <c r="R23" s="137"/>
    </row>
    <row r="24" spans="1:18" s="140" customFormat="1" ht="12.75">
      <c r="A24" s="140" t="s">
        <v>36</v>
      </c>
      <c r="B24" s="137">
        <v>0</v>
      </c>
      <c r="C24" s="137">
        <v>0</v>
      </c>
      <c r="D24" s="137" t="s">
        <v>137</v>
      </c>
      <c r="E24" s="137" t="s">
        <v>137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/>
      <c r="O24" s="137" t="s">
        <v>36</v>
      </c>
      <c r="P24" s="137">
        <v>0</v>
      </c>
      <c r="Q24" s="137"/>
      <c r="R24" s="137"/>
    </row>
    <row r="25" spans="1:18" s="140" customFormat="1" ht="12.75">
      <c r="A25" s="140" t="s">
        <v>37</v>
      </c>
      <c r="B25" s="141">
        <v>61200</v>
      </c>
      <c r="C25" s="141">
        <v>61200</v>
      </c>
      <c r="D25" s="137" t="s">
        <v>136</v>
      </c>
      <c r="E25" s="137" t="s">
        <v>136</v>
      </c>
      <c r="F25" s="141">
        <v>48960</v>
      </c>
      <c r="G25" s="141">
        <v>61200</v>
      </c>
      <c r="H25" s="141">
        <v>64800</v>
      </c>
      <c r="I25" s="141">
        <v>64800</v>
      </c>
      <c r="J25" s="141">
        <v>64800</v>
      </c>
      <c r="K25" s="141">
        <v>64800</v>
      </c>
      <c r="L25" s="141">
        <v>64800</v>
      </c>
      <c r="M25" s="141">
        <v>64800</v>
      </c>
      <c r="N25" s="137"/>
      <c r="O25" s="141" t="s">
        <v>37</v>
      </c>
      <c r="P25" s="141">
        <v>48960</v>
      </c>
      <c r="Q25" s="141"/>
      <c r="R25" s="141"/>
    </row>
    <row r="26" spans="1:18" s="140" customFormat="1" ht="12.75">
      <c r="A26" s="140" t="s">
        <v>38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 t="s">
        <v>38</v>
      </c>
      <c r="P26" s="137"/>
      <c r="Q26" s="137"/>
      <c r="R26" s="137"/>
    </row>
    <row r="27" spans="1:16" ht="12.75">
      <c r="A27" t="s">
        <v>39</v>
      </c>
      <c r="B27" s="137">
        <v>1</v>
      </c>
      <c r="C27" s="137">
        <v>1</v>
      </c>
      <c r="D27" s="137">
        <v>1</v>
      </c>
      <c r="E27" s="137">
        <v>1</v>
      </c>
      <c r="F27" s="137">
        <v>1</v>
      </c>
      <c r="G27" s="137">
        <v>1</v>
      </c>
      <c r="H27" s="137">
        <v>1</v>
      </c>
      <c r="I27" s="137">
        <v>1</v>
      </c>
      <c r="J27" s="137">
        <v>1</v>
      </c>
      <c r="K27" s="137">
        <v>1</v>
      </c>
      <c r="L27" s="137">
        <v>1</v>
      </c>
      <c r="M27" s="137">
        <v>1</v>
      </c>
      <c r="O27" s="137" t="s">
        <v>39</v>
      </c>
      <c r="P27" s="137">
        <v>1</v>
      </c>
    </row>
    <row r="28" spans="1:16" ht="12.75">
      <c r="A28" t="s">
        <v>40</v>
      </c>
      <c r="B28" s="137">
        <v>0</v>
      </c>
      <c r="C28" s="137">
        <v>0</v>
      </c>
      <c r="D28" s="137">
        <v>0</v>
      </c>
      <c r="E28" s="137">
        <v>1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O28" s="137" t="s">
        <v>40</v>
      </c>
      <c r="P28" s="137">
        <v>0</v>
      </c>
    </row>
    <row r="29" spans="1:16" ht="12.75">
      <c r="A29" t="s">
        <v>41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O29" s="137" t="s">
        <v>41</v>
      </c>
      <c r="P29" s="137">
        <v>0</v>
      </c>
    </row>
    <row r="30" spans="1:16" ht="12.75">
      <c r="A30" t="s">
        <v>138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O30" s="137" t="s">
        <v>42</v>
      </c>
      <c r="P30" s="137">
        <v>0</v>
      </c>
    </row>
    <row r="31" spans="1:16" ht="12.75">
      <c r="A31" t="s">
        <v>43</v>
      </c>
      <c r="B31" s="137">
        <v>0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O31" s="137" t="s">
        <v>43</v>
      </c>
      <c r="P31" s="137">
        <v>0</v>
      </c>
    </row>
    <row r="32" spans="1:16" ht="12.75">
      <c r="A32" t="s">
        <v>139</v>
      </c>
      <c r="B32" s="137">
        <v>0</v>
      </c>
      <c r="C32" s="137">
        <v>0</v>
      </c>
      <c r="D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7">
        <v>0</v>
      </c>
      <c r="O32" s="137" t="s">
        <v>44</v>
      </c>
      <c r="P32" s="137">
        <v>0</v>
      </c>
    </row>
    <row r="33" spans="1:16" ht="12.75">
      <c r="A33" t="s">
        <v>140</v>
      </c>
      <c r="B33" s="137">
        <v>0</v>
      </c>
      <c r="C33" s="137">
        <v>0</v>
      </c>
      <c r="D33" s="137"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O33" s="137" t="s">
        <v>45</v>
      </c>
      <c r="P33" s="137">
        <v>0</v>
      </c>
    </row>
    <row r="34" spans="1:15" ht="12.75">
      <c r="A34" t="s">
        <v>46</v>
      </c>
      <c r="O34" s="137" t="s">
        <v>46</v>
      </c>
    </row>
    <row r="35" spans="1:16" ht="12.75">
      <c r="A35" t="s">
        <v>47</v>
      </c>
      <c r="B35" s="137">
        <v>0</v>
      </c>
      <c r="C35" s="137">
        <v>0</v>
      </c>
      <c r="D35" s="137">
        <v>0</v>
      </c>
      <c r="E35" s="137">
        <v>0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7">
        <v>0</v>
      </c>
      <c r="O35" s="137" t="s">
        <v>47</v>
      </c>
      <c r="P35" s="137">
        <v>0</v>
      </c>
    </row>
    <row r="36" spans="1:16" ht="12.75">
      <c r="A36" t="s">
        <v>48</v>
      </c>
      <c r="B36" s="137">
        <v>0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7">
        <v>0</v>
      </c>
      <c r="M36" s="137">
        <v>0</v>
      </c>
      <c r="O36" s="137" t="s">
        <v>48</v>
      </c>
      <c r="P36" s="137">
        <v>0</v>
      </c>
    </row>
    <row r="37" spans="1:16" ht="12.75">
      <c r="A37" t="s">
        <v>49</v>
      </c>
      <c r="B37" s="137">
        <v>0</v>
      </c>
      <c r="C37" s="137">
        <v>0</v>
      </c>
      <c r="D37" s="137">
        <v>0</v>
      </c>
      <c r="E37" s="137">
        <v>0</v>
      </c>
      <c r="F37" s="137">
        <v>0</v>
      </c>
      <c r="G37" s="137">
        <v>282</v>
      </c>
      <c r="H37" s="137">
        <v>285</v>
      </c>
      <c r="I37" s="137">
        <v>286</v>
      </c>
      <c r="J37" s="137">
        <v>286</v>
      </c>
      <c r="K37" s="137">
        <v>286</v>
      </c>
      <c r="L37" s="137">
        <v>328</v>
      </c>
      <c r="M37" s="137">
        <v>328</v>
      </c>
      <c r="O37" s="137" t="s">
        <v>49</v>
      </c>
      <c r="P37" s="137">
        <v>0</v>
      </c>
    </row>
    <row r="38" spans="1:16" ht="12.75">
      <c r="A38" t="s">
        <v>50</v>
      </c>
      <c r="B38" s="137">
        <v>1390</v>
      </c>
      <c r="C38" s="137">
        <v>1395</v>
      </c>
      <c r="D38" s="137">
        <v>1395</v>
      </c>
      <c r="E38" s="137">
        <v>1397</v>
      </c>
      <c r="F38" s="137">
        <v>1397</v>
      </c>
      <c r="G38" s="137">
        <v>1118</v>
      </c>
      <c r="H38" s="137">
        <v>1118</v>
      </c>
      <c r="I38" s="137">
        <v>1118</v>
      </c>
      <c r="J38" s="137">
        <v>1118</v>
      </c>
      <c r="K38" s="137">
        <v>1118</v>
      </c>
      <c r="L38" s="137">
        <v>1091</v>
      </c>
      <c r="M38" s="137">
        <v>1091</v>
      </c>
      <c r="O38" s="137" t="s">
        <v>50</v>
      </c>
      <c r="P38" s="137">
        <v>1397</v>
      </c>
    </row>
    <row r="39" spans="1:15" ht="12.75">
      <c r="A39" t="s">
        <v>51</v>
      </c>
      <c r="O39" s="137" t="s">
        <v>51</v>
      </c>
    </row>
    <row r="40" spans="1:16" ht="12.75">
      <c r="A40" t="s">
        <v>52</v>
      </c>
      <c r="B40" s="137">
        <v>6</v>
      </c>
      <c r="C40" s="137">
        <v>6</v>
      </c>
      <c r="D40" s="137">
        <v>8</v>
      </c>
      <c r="E40" s="137">
        <v>8</v>
      </c>
      <c r="F40" s="137">
        <v>8</v>
      </c>
      <c r="G40" s="137">
        <v>8</v>
      </c>
      <c r="H40" s="137">
        <v>8</v>
      </c>
      <c r="I40" s="137">
        <v>8</v>
      </c>
      <c r="J40" s="137">
        <v>9</v>
      </c>
      <c r="K40" s="137">
        <v>9</v>
      </c>
      <c r="L40" s="137">
        <v>9</v>
      </c>
      <c r="M40" s="137">
        <v>9</v>
      </c>
      <c r="O40" s="137" t="s">
        <v>52</v>
      </c>
      <c r="P40" s="137">
        <v>8</v>
      </c>
    </row>
    <row r="41" spans="1:16" ht="12.75">
      <c r="A41" t="s">
        <v>53</v>
      </c>
      <c r="B41" s="137">
        <v>3</v>
      </c>
      <c r="C41" s="137">
        <v>3</v>
      </c>
      <c r="D41" s="137">
        <v>3</v>
      </c>
      <c r="E41" s="137">
        <v>3</v>
      </c>
      <c r="F41" s="137">
        <v>3</v>
      </c>
      <c r="G41" s="137">
        <v>3</v>
      </c>
      <c r="H41" s="137">
        <v>3</v>
      </c>
      <c r="I41" s="137">
        <v>3</v>
      </c>
      <c r="J41" s="137">
        <v>3</v>
      </c>
      <c r="K41" s="137">
        <v>3</v>
      </c>
      <c r="L41" s="137">
        <v>3</v>
      </c>
      <c r="M41" s="137">
        <v>3</v>
      </c>
      <c r="O41" s="137" t="s">
        <v>53</v>
      </c>
      <c r="P41" s="137">
        <v>3</v>
      </c>
    </row>
    <row r="42" spans="1:16" ht="12.75">
      <c r="A42" t="s">
        <v>54</v>
      </c>
      <c r="B42" s="137">
        <v>1</v>
      </c>
      <c r="C42" s="137">
        <v>1</v>
      </c>
      <c r="D42" s="137">
        <v>1</v>
      </c>
      <c r="E42" s="137">
        <v>1</v>
      </c>
      <c r="F42" s="137">
        <v>1</v>
      </c>
      <c r="G42" s="137">
        <v>1</v>
      </c>
      <c r="H42" s="137">
        <v>1</v>
      </c>
      <c r="I42" s="137">
        <v>1</v>
      </c>
      <c r="J42" s="137">
        <v>1</v>
      </c>
      <c r="K42" s="137">
        <v>1</v>
      </c>
      <c r="L42" s="137">
        <v>1</v>
      </c>
      <c r="M42" s="137">
        <v>1</v>
      </c>
      <c r="O42" s="137" t="s">
        <v>54</v>
      </c>
      <c r="P42" s="137">
        <v>1</v>
      </c>
    </row>
    <row r="43" spans="1:15" ht="12.75">
      <c r="A43" t="s">
        <v>55</v>
      </c>
      <c r="O43" s="137" t="s">
        <v>55</v>
      </c>
    </row>
    <row r="44" spans="1:15" ht="12.75">
      <c r="A44" t="s">
        <v>56</v>
      </c>
      <c r="O44" s="137" t="s">
        <v>56</v>
      </c>
    </row>
    <row r="45" spans="1:16" ht="12.75">
      <c r="A45" t="s">
        <v>57</v>
      </c>
      <c r="B45" s="137">
        <v>37055</v>
      </c>
      <c r="C45" s="137">
        <v>37055</v>
      </c>
      <c r="D45" s="137" t="s">
        <v>141</v>
      </c>
      <c r="E45" s="137" t="s">
        <v>141</v>
      </c>
      <c r="F45" s="137">
        <v>36709</v>
      </c>
      <c r="G45" s="137">
        <v>32359</v>
      </c>
      <c r="H45" s="137">
        <v>32359</v>
      </c>
      <c r="I45" s="137">
        <v>32359</v>
      </c>
      <c r="J45" s="137">
        <v>27152</v>
      </c>
      <c r="K45" s="137">
        <v>32352</v>
      </c>
      <c r="L45" s="137">
        <v>43361</v>
      </c>
      <c r="M45" s="137">
        <v>43561</v>
      </c>
      <c r="O45" s="137" t="s">
        <v>57</v>
      </c>
      <c r="P45" s="137">
        <v>36709</v>
      </c>
    </row>
    <row r="46" spans="1:16" ht="12.75">
      <c r="A46" t="s">
        <v>58</v>
      </c>
      <c r="B46" s="137">
        <v>0</v>
      </c>
      <c r="C46" s="137">
        <v>0</v>
      </c>
      <c r="D46" s="137" t="s">
        <v>137</v>
      </c>
      <c r="E46" s="137" t="s">
        <v>137</v>
      </c>
      <c r="F46" s="137">
        <v>13248</v>
      </c>
      <c r="G46" s="137">
        <v>22266</v>
      </c>
      <c r="H46" s="137">
        <v>23884</v>
      </c>
      <c r="I46" s="137">
        <v>23500</v>
      </c>
      <c r="J46" s="137">
        <v>23884</v>
      </c>
      <c r="K46" s="137">
        <v>26500</v>
      </c>
      <c r="L46" s="137">
        <v>1267442</v>
      </c>
      <c r="M46" s="137">
        <v>26500</v>
      </c>
      <c r="O46" s="137" t="s">
        <v>58</v>
      </c>
      <c r="P46" s="137">
        <v>13248</v>
      </c>
    </row>
    <row r="47" spans="1:16" ht="12.75">
      <c r="A47" t="s">
        <v>142</v>
      </c>
      <c r="B47" s="137">
        <v>0</v>
      </c>
      <c r="C47" s="137">
        <v>0</v>
      </c>
      <c r="D47" s="137" t="s">
        <v>143</v>
      </c>
      <c r="E47" s="137" t="s">
        <v>137</v>
      </c>
      <c r="F47" s="137">
        <v>80700</v>
      </c>
      <c r="G47" s="137">
        <v>81700</v>
      </c>
      <c r="H47" s="137">
        <v>81700</v>
      </c>
      <c r="I47" s="137">
        <v>81700</v>
      </c>
      <c r="J47" s="137">
        <v>81700</v>
      </c>
      <c r="K47" s="137">
        <v>81700</v>
      </c>
      <c r="L47" s="137">
        <v>7000</v>
      </c>
      <c r="M47" s="137">
        <v>51750</v>
      </c>
      <c r="O47" s="137" t="s">
        <v>59</v>
      </c>
      <c r="P47" s="137">
        <v>80700</v>
      </c>
    </row>
    <row r="48" spans="1:16" ht="12.75">
      <c r="A48" t="s">
        <v>144</v>
      </c>
      <c r="B48" s="137">
        <v>1380</v>
      </c>
      <c r="C48" s="137">
        <v>0</v>
      </c>
      <c r="D48" s="137" t="s">
        <v>145</v>
      </c>
      <c r="E48" s="137" t="s">
        <v>146</v>
      </c>
      <c r="F48" s="137">
        <v>16366</v>
      </c>
      <c r="G48" s="137">
        <v>7166</v>
      </c>
      <c r="H48" s="137">
        <v>59166</v>
      </c>
      <c r="I48" s="137">
        <v>59166</v>
      </c>
      <c r="J48" s="137">
        <v>24141</v>
      </c>
      <c r="K48" s="137">
        <v>65466</v>
      </c>
      <c r="L48" s="137">
        <v>10853</v>
      </c>
      <c r="M48" s="137">
        <v>16087</v>
      </c>
      <c r="O48" s="137" t="s">
        <v>144</v>
      </c>
      <c r="P48" s="137">
        <v>16366</v>
      </c>
    </row>
    <row r="49" spans="1:16" ht="12.75">
      <c r="A49" t="s">
        <v>61</v>
      </c>
      <c r="B49" s="137">
        <v>38435</v>
      </c>
      <c r="C49" s="137">
        <v>37055</v>
      </c>
      <c r="D49" s="137" t="s">
        <v>147</v>
      </c>
      <c r="E49" s="137" t="s">
        <v>148</v>
      </c>
      <c r="F49" s="137">
        <v>147023</v>
      </c>
      <c r="G49" s="137">
        <f>SUM(G45:G48)</f>
        <v>143491</v>
      </c>
      <c r="H49" s="137">
        <f>SUM(H45:H48)</f>
        <v>197109</v>
      </c>
      <c r="I49" s="137">
        <f>SUM(I45:I48)</f>
        <v>196725</v>
      </c>
      <c r="J49" s="137">
        <v>156877</v>
      </c>
      <c r="K49" s="137">
        <v>156877</v>
      </c>
      <c r="L49" s="137">
        <v>156877</v>
      </c>
      <c r="M49" s="137">
        <v>156877</v>
      </c>
      <c r="O49" s="137" t="s">
        <v>61</v>
      </c>
      <c r="P49" s="137">
        <v>147023</v>
      </c>
    </row>
    <row r="50" spans="1:15" ht="12.75">
      <c r="A50" t="s">
        <v>62</v>
      </c>
      <c r="O50" s="137" t="s">
        <v>62</v>
      </c>
    </row>
    <row r="51" spans="1:16" ht="12.75">
      <c r="A51" t="s">
        <v>63</v>
      </c>
      <c r="B51" s="137">
        <v>14600</v>
      </c>
      <c r="C51" s="137">
        <v>14600</v>
      </c>
      <c r="D51" s="137" t="s">
        <v>149</v>
      </c>
      <c r="E51" s="137" t="s">
        <v>149</v>
      </c>
      <c r="F51" s="137">
        <v>14600</v>
      </c>
      <c r="G51" s="137">
        <v>14600</v>
      </c>
      <c r="H51" s="137">
        <v>14600</v>
      </c>
      <c r="I51" s="137">
        <v>14600</v>
      </c>
      <c r="J51" s="137">
        <v>14600</v>
      </c>
      <c r="K51" s="137">
        <v>14600</v>
      </c>
      <c r="L51" s="137">
        <v>14600</v>
      </c>
      <c r="M51" s="137">
        <v>14600</v>
      </c>
      <c r="O51" s="137" t="s">
        <v>63</v>
      </c>
      <c r="P51" s="137">
        <v>14600</v>
      </c>
    </row>
    <row r="52" spans="1:16" ht="12.75">
      <c r="A52" t="s">
        <v>64</v>
      </c>
      <c r="B52" s="137">
        <v>0</v>
      </c>
      <c r="C52" s="137">
        <v>500</v>
      </c>
      <c r="D52" s="137" t="s">
        <v>137</v>
      </c>
      <c r="E52" s="137" t="s">
        <v>137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v>0</v>
      </c>
      <c r="L52" s="137">
        <v>0</v>
      </c>
      <c r="M52" s="137">
        <v>0</v>
      </c>
      <c r="O52" s="137" t="s">
        <v>64</v>
      </c>
      <c r="P52" s="137">
        <v>0</v>
      </c>
    </row>
    <row r="53" spans="1:16" ht="12.75">
      <c r="A53" t="s">
        <v>65</v>
      </c>
      <c r="B53" s="137">
        <v>0</v>
      </c>
      <c r="C53" s="137">
        <v>100</v>
      </c>
      <c r="D53" s="137" t="s">
        <v>150</v>
      </c>
      <c r="E53" s="137" t="s">
        <v>150</v>
      </c>
      <c r="F53" s="137">
        <v>150</v>
      </c>
      <c r="G53" s="137">
        <v>1500</v>
      </c>
      <c r="H53" s="137">
        <v>1500</v>
      </c>
      <c r="I53" s="137">
        <v>1500</v>
      </c>
      <c r="J53" s="137">
        <v>1500</v>
      </c>
      <c r="K53" s="137">
        <v>1500</v>
      </c>
      <c r="L53" s="137">
        <v>0</v>
      </c>
      <c r="M53" s="137">
        <v>500</v>
      </c>
      <c r="O53" s="137" t="s">
        <v>65</v>
      </c>
      <c r="P53" s="137">
        <v>150</v>
      </c>
    </row>
    <row r="54" spans="1:16" ht="12.75">
      <c r="A54" t="s">
        <v>151</v>
      </c>
      <c r="B54" s="137">
        <v>0</v>
      </c>
      <c r="C54" s="137">
        <v>0</v>
      </c>
      <c r="D54" s="137" t="s">
        <v>137</v>
      </c>
      <c r="E54" s="137" t="s">
        <v>137</v>
      </c>
      <c r="F54" s="137">
        <v>0</v>
      </c>
      <c r="G54" s="137">
        <v>1000</v>
      </c>
      <c r="H54" s="137">
        <v>1200</v>
      </c>
      <c r="I54" s="137">
        <v>950</v>
      </c>
      <c r="J54" s="137">
        <v>500</v>
      </c>
      <c r="K54" s="137">
        <v>1000</v>
      </c>
      <c r="L54" s="137">
        <v>0</v>
      </c>
      <c r="M54" s="137">
        <v>300</v>
      </c>
      <c r="O54" s="137" t="s">
        <v>151</v>
      </c>
      <c r="P54" s="137">
        <v>0</v>
      </c>
    </row>
    <row r="55" spans="1:16" ht="12.75">
      <c r="A55" t="s">
        <v>67</v>
      </c>
      <c r="B55" s="137">
        <v>14600</v>
      </c>
      <c r="C55" s="137">
        <v>15200</v>
      </c>
      <c r="D55" s="137" t="s">
        <v>152</v>
      </c>
      <c r="E55" s="137" t="s">
        <v>152</v>
      </c>
      <c r="F55" s="137">
        <v>14750</v>
      </c>
      <c r="G55" s="137">
        <f>SUM(G51:G54)</f>
        <v>17100</v>
      </c>
      <c r="H55" s="137">
        <f>SUM(H51:H54)</f>
        <v>17300</v>
      </c>
      <c r="I55" s="137">
        <f>SUM(I51:I54)</f>
        <v>17050</v>
      </c>
      <c r="J55" s="137">
        <v>16500</v>
      </c>
      <c r="K55" s="137">
        <v>16500</v>
      </c>
      <c r="L55" s="137">
        <v>16500</v>
      </c>
      <c r="M55" s="137">
        <v>16500</v>
      </c>
      <c r="O55" s="137" t="s">
        <v>67</v>
      </c>
      <c r="P55" s="137">
        <v>14750</v>
      </c>
    </row>
    <row r="56" spans="1:15" ht="12.75">
      <c r="A56" t="s">
        <v>68</v>
      </c>
      <c r="O56" s="137" t="s">
        <v>68</v>
      </c>
    </row>
    <row r="57" spans="1:16" ht="12.75">
      <c r="A57" t="s">
        <v>69</v>
      </c>
      <c r="B57" s="137">
        <v>8480</v>
      </c>
      <c r="C57" s="137">
        <v>8480</v>
      </c>
      <c r="D57" s="137" t="s">
        <v>153</v>
      </c>
      <c r="E57" s="137" t="s">
        <v>154</v>
      </c>
      <c r="F57" s="137">
        <v>8480</v>
      </c>
      <c r="G57" s="137">
        <v>8480</v>
      </c>
      <c r="H57" s="137">
        <v>8480</v>
      </c>
      <c r="I57" s="137">
        <v>8480</v>
      </c>
      <c r="J57" s="137">
        <v>8480</v>
      </c>
      <c r="K57" s="137">
        <v>8480</v>
      </c>
      <c r="L57" s="137">
        <v>8480</v>
      </c>
      <c r="M57" s="137">
        <v>8480</v>
      </c>
      <c r="O57" s="137" t="s">
        <v>69</v>
      </c>
      <c r="P57" s="137">
        <v>8480</v>
      </c>
    </row>
    <row r="58" spans="1:16" ht="12.75">
      <c r="A58" t="s">
        <v>70</v>
      </c>
      <c r="B58" s="137">
        <v>0</v>
      </c>
      <c r="C58" s="137">
        <v>0</v>
      </c>
      <c r="D58" s="137" t="s">
        <v>137</v>
      </c>
      <c r="E58" s="137" t="s">
        <v>137</v>
      </c>
      <c r="F58" s="137">
        <v>0</v>
      </c>
      <c r="G58" s="137">
        <v>0</v>
      </c>
      <c r="H58" s="137">
        <v>0</v>
      </c>
      <c r="I58" s="137">
        <v>0</v>
      </c>
      <c r="J58" s="137">
        <v>0</v>
      </c>
      <c r="K58" s="137">
        <v>0</v>
      </c>
      <c r="L58" s="137">
        <v>0</v>
      </c>
      <c r="M58" s="137">
        <v>0</v>
      </c>
      <c r="O58" s="137" t="s">
        <v>70</v>
      </c>
      <c r="P58" s="137">
        <v>0</v>
      </c>
    </row>
    <row r="59" spans="1:16" ht="12.75">
      <c r="A59" t="s">
        <v>71</v>
      </c>
      <c r="B59" s="137">
        <v>0</v>
      </c>
      <c r="C59" s="137">
        <v>0</v>
      </c>
      <c r="D59" s="137" t="s">
        <v>137</v>
      </c>
      <c r="E59" s="137" t="s">
        <v>137</v>
      </c>
      <c r="F59" s="137">
        <v>0</v>
      </c>
      <c r="G59" s="137">
        <v>0</v>
      </c>
      <c r="H59" s="137">
        <v>0</v>
      </c>
      <c r="I59" s="137">
        <v>0</v>
      </c>
      <c r="J59" s="137">
        <v>0</v>
      </c>
      <c r="K59" s="137">
        <v>0</v>
      </c>
      <c r="L59" s="137">
        <v>0</v>
      </c>
      <c r="M59" s="137">
        <v>0</v>
      </c>
      <c r="O59" s="137" t="s">
        <v>71</v>
      </c>
      <c r="P59" s="137">
        <v>0</v>
      </c>
    </row>
    <row r="60" spans="1:16" ht="12.75">
      <c r="A60" t="s">
        <v>72</v>
      </c>
      <c r="B60" s="137">
        <v>0</v>
      </c>
      <c r="C60" s="137">
        <v>0</v>
      </c>
      <c r="D60" s="137" t="s">
        <v>137</v>
      </c>
      <c r="E60" s="137" t="s">
        <v>137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v>0</v>
      </c>
      <c r="L60" s="137">
        <v>0</v>
      </c>
      <c r="M60" s="137">
        <v>0</v>
      </c>
      <c r="O60" s="137" t="s">
        <v>72</v>
      </c>
      <c r="P60" s="137">
        <v>0</v>
      </c>
    </row>
    <row r="61" spans="1:15" ht="12.75">
      <c r="A61" t="s">
        <v>73</v>
      </c>
      <c r="O61" s="137" t="s">
        <v>73</v>
      </c>
    </row>
    <row r="62" spans="1:16" ht="12.75">
      <c r="A62" t="s">
        <v>74</v>
      </c>
      <c r="B62" s="137">
        <v>61200</v>
      </c>
      <c r="C62" s="137">
        <v>61200</v>
      </c>
      <c r="D62" s="137" t="s">
        <v>136</v>
      </c>
      <c r="E62" s="137" t="s">
        <v>136</v>
      </c>
      <c r="F62" s="137">
        <v>48960</v>
      </c>
      <c r="G62" s="137">
        <v>61200</v>
      </c>
      <c r="H62" s="137">
        <v>64800</v>
      </c>
      <c r="I62" s="137">
        <v>64800</v>
      </c>
      <c r="J62" s="137">
        <v>64800</v>
      </c>
      <c r="K62" s="137">
        <v>64800</v>
      </c>
      <c r="L62" s="137">
        <v>64800</v>
      </c>
      <c r="M62" s="137">
        <v>64800</v>
      </c>
      <c r="O62" s="137" t="s">
        <v>74</v>
      </c>
      <c r="P62" s="137">
        <v>48960</v>
      </c>
    </row>
    <row r="63" spans="1:16" ht="12.75">
      <c r="A63" t="s">
        <v>75</v>
      </c>
      <c r="B63" s="137">
        <v>96169</v>
      </c>
      <c r="C63" s="137">
        <v>96672</v>
      </c>
      <c r="D63" s="137" t="s">
        <v>155</v>
      </c>
      <c r="E63" s="137" t="s">
        <v>155</v>
      </c>
      <c r="F63" s="137">
        <v>98418</v>
      </c>
      <c r="G63" s="137">
        <v>177165</v>
      </c>
      <c r="H63" s="137">
        <v>64400</v>
      </c>
      <c r="I63" s="137">
        <v>87176</v>
      </c>
      <c r="J63" s="137">
        <v>99187</v>
      </c>
      <c r="K63" s="137">
        <v>99205</v>
      </c>
      <c r="L63" s="137">
        <v>99168.75</v>
      </c>
      <c r="M63" s="137">
        <v>99731</v>
      </c>
      <c r="O63" s="137" t="s">
        <v>75</v>
      </c>
      <c r="P63" s="137">
        <v>98418</v>
      </c>
    </row>
    <row r="64" spans="1:16" ht="12.75">
      <c r="A64" t="s">
        <v>76</v>
      </c>
      <c r="B64" s="137">
        <v>30480</v>
      </c>
      <c r="C64" s="137">
        <v>30480</v>
      </c>
      <c r="D64" s="137" t="s">
        <v>156</v>
      </c>
      <c r="E64" s="137" t="s">
        <v>156</v>
      </c>
      <c r="F64" s="137">
        <v>30940</v>
      </c>
      <c r="G64" s="137">
        <v>30300</v>
      </c>
      <c r="H64" s="137">
        <v>30300</v>
      </c>
      <c r="I64" s="137">
        <v>30940</v>
      </c>
      <c r="J64" s="137">
        <v>30940</v>
      </c>
      <c r="K64" s="137">
        <v>30940</v>
      </c>
      <c r="L64" s="137">
        <v>30940</v>
      </c>
      <c r="M64" s="137">
        <v>30940</v>
      </c>
      <c r="O64" s="137" t="s">
        <v>76</v>
      </c>
      <c r="P64" s="137">
        <v>30940</v>
      </c>
    </row>
    <row r="65" spans="1:16" ht="12.75">
      <c r="A65" t="s">
        <v>157</v>
      </c>
      <c r="B65" s="137">
        <v>630000</v>
      </c>
      <c r="C65" s="137">
        <v>515000</v>
      </c>
      <c r="D65" s="137" t="s">
        <v>158</v>
      </c>
      <c r="E65" s="137" t="s">
        <v>159</v>
      </c>
      <c r="F65" s="137">
        <v>518200</v>
      </c>
      <c r="G65" s="137">
        <v>518000</v>
      </c>
      <c r="H65" s="137">
        <v>470000</v>
      </c>
      <c r="I65" s="137">
        <v>470000</v>
      </c>
      <c r="J65" s="137">
        <v>526347</v>
      </c>
      <c r="K65" s="137">
        <v>560110</v>
      </c>
      <c r="L65" s="137">
        <v>540000</v>
      </c>
      <c r="M65" s="137">
        <v>528650</v>
      </c>
      <c r="O65" s="137" t="s">
        <v>157</v>
      </c>
      <c r="P65" s="137">
        <v>518200</v>
      </c>
    </row>
    <row r="66" spans="1:16" ht="12.75">
      <c r="A66" t="s">
        <v>78</v>
      </c>
      <c r="B66" s="137">
        <v>121955</v>
      </c>
      <c r="C66" s="137">
        <v>202981.55</v>
      </c>
      <c r="D66" s="137" t="s">
        <v>160</v>
      </c>
      <c r="E66" s="137" t="s">
        <v>161</v>
      </c>
      <c r="F66" s="137">
        <v>183443</v>
      </c>
      <c r="G66" s="137">
        <v>113950</v>
      </c>
      <c r="H66" s="137">
        <v>137821</v>
      </c>
      <c r="I66" s="137">
        <v>5480</v>
      </c>
      <c r="J66" s="137">
        <v>74078</v>
      </c>
      <c r="K66" s="137">
        <v>65442</v>
      </c>
      <c r="L66" s="137">
        <v>71779</v>
      </c>
      <c r="M66" s="137">
        <v>111374</v>
      </c>
      <c r="O66" s="137" t="s">
        <v>78</v>
      </c>
      <c r="P66" s="137">
        <v>183443</v>
      </c>
    </row>
    <row r="67" spans="1:16" ht="12.75">
      <c r="A67" t="s">
        <v>79</v>
      </c>
      <c r="B67" s="137">
        <v>59860</v>
      </c>
      <c r="C67" s="137">
        <v>27485</v>
      </c>
      <c r="D67" s="137" t="s">
        <v>162</v>
      </c>
      <c r="E67" s="137" t="s">
        <v>163</v>
      </c>
      <c r="F67" s="137">
        <v>11020</v>
      </c>
      <c r="G67" s="137">
        <v>16700</v>
      </c>
      <c r="H67" s="137">
        <v>8449</v>
      </c>
      <c r="I67" s="137">
        <v>41813</v>
      </c>
      <c r="J67" s="137">
        <v>5280</v>
      </c>
      <c r="K67" s="137">
        <v>2880</v>
      </c>
      <c r="L67" s="137">
        <v>3100</v>
      </c>
      <c r="M67" s="137">
        <v>11860</v>
      </c>
      <c r="O67" s="137" t="s">
        <v>79</v>
      </c>
      <c r="P67" s="137">
        <v>11020</v>
      </c>
    </row>
    <row r="68" spans="1:16" ht="12.75">
      <c r="A68" t="s">
        <v>80</v>
      </c>
      <c r="B68" s="137">
        <v>0</v>
      </c>
      <c r="C68" s="137">
        <v>0</v>
      </c>
      <c r="D68" s="137" t="s">
        <v>137</v>
      </c>
      <c r="E68" s="137" t="s">
        <v>137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v>0</v>
      </c>
      <c r="L68" s="137">
        <v>0</v>
      </c>
      <c r="M68" s="137">
        <v>0</v>
      </c>
      <c r="O68" s="137" t="s">
        <v>80</v>
      </c>
      <c r="P68" s="137">
        <v>0</v>
      </c>
    </row>
    <row r="69" spans="1:16" ht="12.75">
      <c r="A69" t="s">
        <v>81</v>
      </c>
      <c r="B69" s="137">
        <v>126649</v>
      </c>
      <c r="C69" s="137">
        <v>127152</v>
      </c>
      <c r="D69" s="137" t="s">
        <v>164</v>
      </c>
      <c r="E69" s="137" t="s">
        <v>164</v>
      </c>
      <c r="F69" s="137">
        <v>129358</v>
      </c>
      <c r="G69" s="137">
        <f>+G63+G64</f>
        <v>207465</v>
      </c>
      <c r="H69" s="137">
        <f>+H63+H64</f>
        <v>94700</v>
      </c>
      <c r="I69" s="137">
        <f>+I63+I64</f>
        <v>118116</v>
      </c>
      <c r="J69" s="137">
        <f>+J63+J64</f>
        <v>130127</v>
      </c>
      <c r="K69" s="137">
        <f>+K63+K64</f>
        <v>130145</v>
      </c>
      <c r="L69" s="137">
        <f>+L63+L64</f>
        <v>130108.75</v>
      </c>
      <c r="M69" s="137">
        <f>+M63+M64</f>
        <v>130671</v>
      </c>
      <c r="O69" s="137" t="s">
        <v>81</v>
      </c>
      <c r="P69" s="137">
        <v>129358</v>
      </c>
    </row>
    <row r="70" spans="1:16" ht="12.75">
      <c r="A70" t="s">
        <v>82</v>
      </c>
      <c r="B70" s="137">
        <v>181815</v>
      </c>
      <c r="C70" s="137">
        <v>230640</v>
      </c>
      <c r="D70" s="137" t="s">
        <v>165</v>
      </c>
      <c r="E70" s="137" t="s">
        <v>166</v>
      </c>
      <c r="F70" s="137">
        <v>194463</v>
      </c>
      <c r="G70" s="137">
        <f>+G66+G67+G68</f>
        <v>130650</v>
      </c>
      <c r="H70" s="137">
        <f>+H66+H67+H68</f>
        <v>146270</v>
      </c>
      <c r="I70" s="137">
        <f>+I66+I67+I68</f>
        <v>47293</v>
      </c>
      <c r="J70" s="137">
        <f>+J66+J67+J68</f>
        <v>79358</v>
      </c>
      <c r="K70" s="137">
        <f>+K66+K67+K68</f>
        <v>68322</v>
      </c>
      <c r="L70" s="137">
        <f>+L66+L67+L68</f>
        <v>74879</v>
      </c>
      <c r="M70" s="137">
        <f>+M66+M67+M68</f>
        <v>123234</v>
      </c>
      <c r="O70" s="137" t="s">
        <v>82</v>
      </c>
      <c r="P70" s="137">
        <v>194463</v>
      </c>
    </row>
    <row r="71" spans="1:15" ht="12.75">
      <c r="A71" t="s">
        <v>83</v>
      </c>
      <c r="O71" s="137" t="s">
        <v>83</v>
      </c>
    </row>
    <row r="72" spans="1:16" ht="12.75">
      <c r="A72" t="s">
        <v>84</v>
      </c>
      <c r="B72" s="137">
        <v>1390</v>
      </c>
      <c r="C72" s="137">
        <v>1395</v>
      </c>
      <c r="D72" s="137">
        <v>1395</v>
      </c>
      <c r="E72" s="137">
        <v>1397</v>
      </c>
      <c r="F72" s="137">
        <v>1397</v>
      </c>
      <c r="G72" s="137">
        <v>1397</v>
      </c>
      <c r="H72" s="137">
        <v>1400</v>
      </c>
      <c r="I72" s="137">
        <v>1401</v>
      </c>
      <c r="J72" s="137">
        <v>1401</v>
      </c>
      <c r="K72" s="137">
        <v>1401</v>
      </c>
      <c r="L72" s="137">
        <v>1419</v>
      </c>
      <c r="M72" s="137">
        <v>1419</v>
      </c>
      <c r="O72" s="137" t="s">
        <v>84</v>
      </c>
      <c r="P72" s="137">
        <v>1397</v>
      </c>
    </row>
    <row r="73" spans="1:16" ht="12.75">
      <c r="A73" t="s">
        <v>85</v>
      </c>
      <c r="B73" s="137">
        <v>5</v>
      </c>
      <c r="C73" s="137">
        <v>8</v>
      </c>
      <c r="D73" s="137">
        <v>10</v>
      </c>
      <c r="E73" s="137">
        <v>9</v>
      </c>
      <c r="F73" s="137">
        <v>10</v>
      </c>
      <c r="G73" s="137">
        <v>10</v>
      </c>
      <c r="H73" s="137">
        <v>10</v>
      </c>
      <c r="I73" s="137">
        <v>45</v>
      </c>
      <c r="J73" s="137">
        <v>25</v>
      </c>
      <c r="K73" s="137">
        <v>15</v>
      </c>
      <c r="L73" s="137">
        <v>25</v>
      </c>
      <c r="M73" s="137">
        <v>50</v>
      </c>
      <c r="O73" s="137" t="s">
        <v>85</v>
      </c>
      <c r="P73" s="137">
        <v>10</v>
      </c>
    </row>
    <row r="74" spans="1:16" ht="12.75">
      <c r="A74" t="s">
        <v>86</v>
      </c>
      <c r="B74" s="137">
        <v>19</v>
      </c>
      <c r="C74" s="137">
        <v>12</v>
      </c>
      <c r="D74" s="137">
        <v>10</v>
      </c>
      <c r="E74" s="137">
        <v>10</v>
      </c>
      <c r="F74" s="137">
        <v>23</v>
      </c>
      <c r="G74" s="137">
        <v>10</v>
      </c>
      <c r="H74" s="137">
        <v>10</v>
      </c>
      <c r="I74" s="137">
        <v>10</v>
      </c>
      <c r="J74" s="137">
        <v>15</v>
      </c>
      <c r="K74" s="137">
        <v>15</v>
      </c>
      <c r="L74" s="137">
        <v>30</v>
      </c>
      <c r="M74" s="137">
        <v>30</v>
      </c>
      <c r="O74" s="137" t="s">
        <v>86</v>
      </c>
      <c r="P74" s="137">
        <v>23</v>
      </c>
    </row>
    <row r="75" spans="1:16" ht="12.75">
      <c r="A75" t="s">
        <v>87</v>
      </c>
      <c r="B75" s="137">
        <v>19</v>
      </c>
      <c r="C75" s="137">
        <v>12</v>
      </c>
      <c r="D75" s="137">
        <v>10</v>
      </c>
      <c r="E75" s="137">
        <v>10</v>
      </c>
      <c r="F75" s="137">
        <v>15</v>
      </c>
      <c r="G75" s="137">
        <v>10</v>
      </c>
      <c r="H75" s="137">
        <v>10</v>
      </c>
      <c r="I75" s="137">
        <v>10</v>
      </c>
      <c r="J75" s="137">
        <v>15</v>
      </c>
      <c r="K75" s="137">
        <v>15</v>
      </c>
      <c r="L75" s="137">
        <v>30</v>
      </c>
      <c r="M75" s="137">
        <v>30</v>
      </c>
      <c r="O75" s="137" t="s">
        <v>87</v>
      </c>
      <c r="P75" s="137">
        <v>15</v>
      </c>
    </row>
    <row r="76" spans="1:16" ht="12.75">
      <c r="A76" t="s">
        <v>88</v>
      </c>
      <c r="B76" s="137">
        <v>2</v>
      </c>
      <c r="C76" s="137">
        <v>2</v>
      </c>
      <c r="D76" s="137">
        <v>2</v>
      </c>
      <c r="E76" s="137">
        <v>2</v>
      </c>
      <c r="F76" s="137">
        <v>0</v>
      </c>
      <c r="G76" s="137">
        <v>10</v>
      </c>
      <c r="H76" s="137">
        <v>2</v>
      </c>
      <c r="I76" s="137">
        <v>0</v>
      </c>
      <c r="J76" s="137">
        <v>0</v>
      </c>
      <c r="K76" s="137">
        <v>2</v>
      </c>
      <c r="L76" s="137">
        <v>1</v>
      </c>
      <c r="M76" s="137">
        <v>2</v>
      </c>
      <c r="O76" s="137" t="s">
        <v>88</v>
      </c>
      <c r="P76" s="137">
        <v>0</v>
      </c>
    </row>
    <row r="77" spans="1:16" ht="12.75">
      <c r="A77" t="s">
        <v>89</v>
      </c>
      <c r="B77" s="137">
        <v>2</v>
      </c>
      <c r="C77" s="137">
        <v>2</v>
      </c>
      <c r="D77" s="137">
        <v>2</v>
      </c>
      <c r="E77" s="137">
        <v>2</v>
      </c>
      <c r="F77" s="137">
        <v>0</v>
      </c>
      <c r="G77" s="137">
        <v>10</v>
      </c>
      <c r="H77" s="137">
        <v>2</v>
      </c>
      <c r="I77" s="137">
        <v>0</v>
      </c>
      <c r="J77" s="137">
        <v>0</v>
      </c>
      <c r="K77" s="137">
        <v>2</v>
      </c>
      <c r="L77" s="137">
        <v>1</v>
      </c>
      <c r="M77" s="137">
        <v>2</v>
      </c>
      <c r="O77" s="137" t="s">
        <v>89</v>
      </c>
      <c r="P77" s="137">
        <v>0</v>
      </c>
    </row>
    <row r="78" spans="1:16" ht="12.75">
      <c r="A78" t="s">
        <v>90</v>
      </c>
      <c r="B78" s="137">
        <v>19</v>
      </c>
      <c r="C78" s="137">
        <v>0</v>
      </c>
      <c r="D78" s="137">
        <v>10</v>
      </c>
      <c r="E78" s="137">
        <v>2</v>
      </c>
      <c r="F78" s="137">
        <v>7</v>
      </c>
      <c r="G78" s="137">
        <v>3</v>
      </c>
      <c r="H78" s="137">
        <v>1</v>
      </c>
      <c r="I78" s="137">
        <v>3</v>
      </c>
      <c r="J78" s="137">
        <v>0</v>
      </c>
      <c r="K78" s="137">
        <v>10</v>
      </c>
      <c r="L78" s="137">
        <v>10</v>
      </c>
      <c r="M78" s="137">
        <v>6</v>
      </c>
      <c r="O78" s="137" t="s">
        <v>90</v>
      </c>
      <c r="P78" s="137">
        <v>7</v>
      </c>
    </row>
    <row r="79" spans="1:16" ht="12.75">
      <c r="A79" t="s">
        <v>91</v>
      </c>
      <c r="B79" s="137">
        <v>19</v>
      </c>
      <c r="C79" s="137">
        <v>0</v>
      </c>
      <c r="D79" s="137">
        <v>2</v>
      </c>
      <c r="E79" s="137">
        <v>2</v>
      </c>
      <c r="F79" s="137">
        <v>5</v>
      </c>
      <c r="G79" s="137">
        <v>3</v>
      </c>
      <c r="H79" s="137">
        <v>1</v>
      </c>
      <c r="I79" s="137">
        <v>3</v>
      </c>
      <c r="J79" s="137">
        <v>0</v>
      </c>
      <c r="K79" s="137">
        <v>10</v>
      </c>
      <c r="L79" s="137">
        <v>5</v>
      </c>
      <c r="M79" s="137">
        <v>6</v>
      </c>
      <c r="O79" s="137" t="s">
        <v>91</v>
      </c>
      <c r="P79" s="137">
        <v>5</v>
      </c>
    </row>
    <row r="80" spans="1:15" ht="12.75">
      <c r="A80" t="s">
        <v>92</v>
      </c>
      <c r="O80" s="137" t="s">
        <v>92</v>
      </c>
    </row>
    <row r="81" spans="1:16" ht="12.75">
      <c r="A81" t="s">
        <v>93</v>
      </c>
      <c r="B81" s="137">
        <v>0</v>
      </c>
      <c r="C81" s="137">
        <v>21</v>
      </c>
      <c r="D81" s="137">
        <v>50</v>
      </c>
      <c r="E81" s="137">
        <v>5</v>
      </c>
      <c r="F81" s="137">
        <v>3</v>
      </c>
      <c r="G81" s="137">
        <v>25</v>
      </c>
      <c r="H81" s="137">
        <v>35</v>
      </c>
      <c r="I81" s="137">
        <v>15</v>
      </c>
      <c r="J81" s="137">
        <v>15</v>
      </c>
      <c r="K81" s="137">
        <v>25</v>
      </c>
      <c r="L81" s="137">
        <v>6</v>
      </c>
      <c r="M81" s="137">
        <v>5</v>
      </c>
      <c r="O81" s="137" t="s">
        <v>93</v>
      </c>
      <c r="P81" s="137">
        <v>3</v>
      </c>
    </row>
    <row r="82" spans="1:16" ht="12.75">
      <c r="A82" t="s">
        <v>94</v>
      </c>
      <c r="B82" s="137">
        <v>0</v>
      </c>
      <c r="C82" s="137">
        <v>21</v>
      </c>
      <c r="D82" s="137">
        <v>50</v>
      </c>
      <c r="E82" s="137">
        <v>5</v>
      </c>
      <c r="F82" s="137">
        <v>2</v>
      </c>
      <c r="G82" s="137">
        <v>25</v>
      </c>
      <c r="H82" s="137">
        <v>35</v>
      </c>
      <c r="I82" s="137">
        <v>15</v>
      </c>
      <c r="J82" s="137">
        <v>15</v>
      </c>
      <c r="K82" s="137">
        <v>25</v>
      </c>
      <c r="L82" s="137">
        <v>5</v>
      </c>
      <c r="M82" s="137">
        <v>5</v>
      </c>
      <c r="O82" s="137" t="s">
        <v>94</v>
      </c>
      <c r="P82" s="137">
        <v>2</v>
      </c>
    </row>
    <row r="83" spans="1:16" ht="12.75">
      <c r="A83" t="s">
        <v>95</v>
      </c>
      <c r="B83" s="137">
        <v>0</v>
      </c>
      <c r="C83" s="137">
        <v>21</v>
      </c>
      <c r="D83" s="137">
        <v>5</v>
      </c>
      <c r="E83" s="137">
        <v>5</v>
      </c>
      <c r="F83" s="137">
        <v>2</v>
      </c>
      <c r="G83" s="137">
        <v>10</v>
      </c>
      <c r="H83" s="137">
        <v>35</v>
      </c>
      <c r="I83" s="137">
        <v>15</v>
      </c>
      <c r="J83" s="137">
        <v>15</v>
      </c>
      <c r="K83" s="137">
        <v>25</v>
      </c>
      <c r="L83" s="137">
        <v>5</v>
      </c>
      <c r="M83" s="137">
        <v>5</v>
      </c>
      <c r="O83" s="137" t="s">
        <v>95</v>
      </c>
      <c r="P83" s="137">
        <v>2</v>
      </c>
    </row>
    <row r="84" spans="1:16" ht="12.75">
      <c r="A84" t="s">
        <v>96</v>
      </c>
      <c r="B84" s="137">
        <v>0</v>
      </c>
      <c r="C84" s="137">
        <v>21</v>
      </c>
      <c r="D84" s="137">
        <v>0</v>
      </c>
      <c r="E84" s="137">
        <v>5</v>
      </c>
      <c r="F84" s="137">
        <v>2</v>
      </c>
      <c r="G84" s="137">
        <v>10</v>
      </c>
      <c r="H84" s="137">
        <v>35</v>
      </c>
      <c r="I84" s="137">
        <v>15</v>
      </c>
      <c r="J84" s="137">
        <v>2</v>
      </c>
      <c r="K84" s="137">
        <v>25</v>
      </c>
      <c r="L84" s="137">
        <v>5</v>
      </c>
      <c r="M84" s="137">
        <v>5</v>
      </c>
      <c r="O84" s="137" t="s">
        <v>96</v>
      </c>
      <c r="P84" s="137">
        <v>2</v>
      </c>
    </row>
    <row r="85" spans="1:16" ht="12.75">
      <c r="A85" t="s">
        <v>97</v>
      </c>
      <c r="B85" s="137">
        <v>0</v>
      </c>
      <c r="C85" s="137">
        <v>0</v>
      </c>
      <c r="D85" s="137">
        <v>0</v>
      </c>
      <c r="E85" s="137">
        <v>5</v>
      </c>
      <c r="F85" s="137">
        <v>2</v>
      </c>
      <c r="G85" s="137">
        <v>5</v>
      </c>
      <c r="H85" s="137">
        <v>0</v>
      </c>
      <c r="I85" s="137">
        <v>0</v>
      </c>
      <c r="J85" s="137">
        <v>2</v>
      </c>
      <c r="K85" s="137">
        <v>0</v>
      </c>
      <c r="L85" s="137">
        <v>1</v>
      </c>
      <c r="M85" s="137">
        <v>2</v>
      </c>
      <c r="O85" s="137" t="s">
        <v>97</v>
      </c>
      <c r="P85" s="137">
        <v>2</v>
      </c>
    </row>
    <row r="86" spans="1:16" ht="12.75">
      <c r="A86" t="s">
        <v>98</v>
      </c>
      <c r="B86" s="137">
        <v>1</v>
      </c>
      <c r="C86" s="137">
        <v>0</v>
      </c>
      <c r="D86" s="137">
        <v>0</v>
      </c>
      <c r="E86" s="137">
        <v>5</v>
      </c>
      <c r="F86" s="137">
        <v>2</v>
      </c>
      <c r="G86" s="137">
        <v>5</v>
      </c>
      <c r="H86" s="137">
        <v>0</v>
      </c>
      <c r="I86" s="137">
        <v>0</v>
      </c>
      <c r="J86" s="137">
        <v>15</v>
      </c>
      <c r="K86" s="137">
        <v>0</v>
      </c>
      <c r="L86" s="137">
        <v>1</v>
      </c>
      <c r="M86" s="137">
        <v>2</v>
      </c>
      <c r="O86" s="137" t="s">
        <v>98</v>
      </c>
      <c r="P86" s="137">
        <v>2</v>
      </c>
    </row>
    <row r="87" spans="1:16" ht="12.75">
      <c r="A87" t="s">
        <v>99</v>
      </c>
      <c r="B87" s="137">
        <v>20</v>
      </c>
      <c r="C87" s="137">
        <v>20</v>
      </c>
      <c r="D87" s="137" t="s">
        <v>167</v>
      </c>
      <c r="E87" s="137" t="s">
        <v>167</v>
      </c>
      <c r="F87" s="137">
        <v>12</v>
      </c>
      <c r="G87" s="137">
        <v>12</v>
      </c>
      <c r="H87" s="137">
        <v>12</v>
      </c>
      <c r="I87" s="137">
        <v>12</v>
      </c>
      <c r="J87" s="137">
        <v>12</v>
      </c>
      <c r="K87" s="137">
        <v>12</v>
      </c>
      <c r="L87" s="137">
        <v>12</v>
      </c>
      <c r="M87" s="137">
        <v>12</v>
      </c>
      <c r="O87" s="137" t="s">
        <v>99</v>
      </c>
      <c r="P87" s="137">
        <v>12</v>
      </c>
    </row>
    <row r="88" spans="1:16" ht="12.75">
      <c r="A88" t="s">
        <v>100</v>
      </c>
      <c r="B88" s="137">
        <v>35</v>
      </c>
      <c r="C88" s="137">
        <v>35</v>
      </c>
      <c r="D88" s="137" t="s">
        <v>168</v>
      </c>
      <c r="E88" s="137" t="s">
        <v>168</v>
      </c>
      <c r="F88" s="137">
        <v>20</v>
      </c>
      <c r="G88" s="137">
        <v>20</v>
      </c>
      <c r="H88" s="137">
        <v>20</v>
      </c>
      <c r="I88" s="137">
        <v>20</v>
      </c>
      <c r="J88" s="137">
        <v>20</v>
      </c>
      <c r="K88" s="137">
        <v>20</v>
      </c>
      <c r="L88" s="137">
        <v>20</v>
      </c>
      <c r="M88" s="137">
        <v>20</v>
      </c>
      <c r="O88" s="137" t="s">
        <v>100</v>
      </c>
      <c r="P88" s="137"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0" sqref="A10"/>
    </sheetView>
  </sheetViews>
  <sheetFormatPr defaultColWidth="11.421875" defaultRowHeight="15"/>
  <cols>
    <col min="1" max="1" width="2.00390625" style="0" customWidth="1"/>
    <col min="3" max="3" width="47.8515625" style="0" customWidth="1"/>
    <col min="4" max="4" width="10.421875" style="0" customWidth="1"/>
  </cols>
  <sheetData>
    <row r="1" spans="1:7" ht="9.75" customHeight="1">
      <c r="A1" s="1"/>
      <c r="B1" s="1"/>
      <c r="C1" s="1"/>
      <c r="D1" s="142"/>
      <c r="E1" s="1"/>
      <c r="F1" s="1"/>
      <c r="G1" s="1"/>
    </row>
    <row r="2" spans="1:8" ht="12.75">
      <c r="A2" s="1"/>
      <c r="B2" s="143" t="s">
        <v>169</v>
      </c>
      <c r="C2" s="143" t="s">
        <v>170</v>
      </c>
      <c r="D2" s="144" t="str">
        <f>'Resumen Anual '!C2</f>
        <v>Teupasenti</v>
      </c>
      <c r="E2" s="144"/>
      <c r="F2" s="144"/>
      <c r="G2" s="144"/>
      <c r="H2" s="144"/>
    </row>
    <row r="3" spans="1:8" ht="12.75">
      <c r="A3" s="1"/>
      <c r="B3" s="1"/>
      <c r="C3" s="1"/>
      <c r="D3" s="145" t="s">
        <v>171</v>
      </c>
      <c r="E3" s="10">
        <v>2013</v>
      </c>
      <c r="F3" s="10">
        <v>2014</v>
      </c>
      <c r="G3" s="10">
        <v>2015</v>
      </c>
      <c r="H3" s="10">
        <f>'Resumen Anual '!O3</f>
        <v>2016</v>
      </c>
    </row>
    <row r="4" spans="1:8" ht="12.75">
      <c r="A4" s="1"/>
      <c r="B4" s="146" t="s">
        <v>172</v>
      </c>
      <c r="C4" s="147" t="s">
        <v>173</v>
      </c>
      <c r="D4" s="142" t="s">
        <v>0</v>
      </c>
      <c r="E4" s="1"/>
      <c r="F4" s="1"/>
      <c r="G4" s="1"/>
      <c r="H4" s="1"/>
    </row>
    <row r="5" spans="1:8" ht="12.75">
      <c r="A5" s="1"/>
      <c r="B5" s="148" t="s">
        <v>174</v>
      </c>
      <c r="C5" s="105" t="s">
        <v>175</v>
      </c>
      <c r="D5" s="149" t="s">
        <v>176</v>
      </c>
      <c r="E5" s="150" t="e">
        <f>'Resumen Anual '!R14*'Resumen Anual '!R9/'Resumen Anual '!R8</f>
        <v>#DIV/0!</v>
      </c>
      <c r="F5" s="150">
        <v>0.7529280535415505</v>
      </c>
      <c r="G5" s="150">
        <v>0.6616205880009561</v>
      </c>
      <c r="H5" s="150">
        <f>'Resumen Anual '!U14*'Resumen Anual '!U9/'Resumen Anual '!U8</f>
        <v>0.7998872604284104</v>
      </c>
    </row>
    <row r="6" spans="1:8" ht="12.75">
      <c r="A6" s="1"/>
      <c r="B6" s="65" t="s">
        <v>177</v>
      </c>
      <c r="C6" s="151" t="s">
        <v>178</v>
      </c>
      <c r="D6" s="152" t="s">
        <v>176</v>
      </c>
      <c r="E6" s="153" t="e">
        <f>'Resumen Anual '!R16*'Resumen Anual '!R9/'Resumen Anual '!R8</f>
        <v>#DIV/0!</v>
      </c>
      <c r="F6" s="153">
        <v>0</v>
      </c>
      <c r="G6" s="153">
        <v>0.303561469205641</v>
      </c>
      <c r="H6" s="153">
        <f>'Resumen Anual '!U16*'Resumen Anual '!U9/'Resumen Anual '!U8</f>
        <v>0.3664036076662909</v>
      </c>
    </row>
    <row r="7" spans="1:8" ht="12.75">
      <c r="A7" s="1"/>
      <c r="B7" s="65" t="s">
        <v>179</v>
      </c>
      <c r="C7" s="2" t="s">
        <v>180</v>
      </c>
      <c r="D7" s="152" t="s">
        <v>181</v>
      </c>
      <c r="E7" s="154" t="e">
        <f>('Resumen Anual '!R22*1000/365)/('Resumen Anual '!R14*'Resumen Anual '!R9)</f>
        <v>#DIV/0!</v>
      </c>
      <c r="F7" s="154">
        <v>155.30332681017612</v>
      </c>
      <c r="G7" s="154">
        <v>242.29946947501782</v>
      </c>
      <c r="H7" s="154">
        <f>('Resumen Anual '!U22*1000/365)/('Resumen Anual '!U14*'Resumen Anual '!U9)</f>
        <v>184.1929971907672</v>
      </c>
    </row>
    <row r="8" spans="1:8" ht="12.75">
      <c r="A8" s="1"/>
      <c r="B8" s="65" t="s">
        <v>182</v>
      </c>
      <c r="C8" s="155" t="s">
        <v>183</v>
      </c>
      <c r="D8" s="152" t="s">
        <v>176</v>
      </c>
      <c r="E8" s="156" t="e">
        <f>'Resumen Anual '!R28/'Resumen Anual '!R27</f>
        <v>#DIV/0!</v>
      </c>
      <c r="F8" s="156">
        <v>0</v>
      </c>
      <c r="G8" s="156">
        <v>0.8333333333333334</v>
      </c>
      <c r="H8" s="156">
        <f>'Resumen Anual '!U28/'Resumen Anual '!U27</f>
        <v>0.08333333333333333</v>
      </c>
    </row>
    <row r="9" spans="1:8" ht="12.75">
      <c r="A9" s="1"/>
      <c r="B9" s="65" t="s">
        <v>184</v>
      </c>
      <c r="C9" s="155" t="s">
        <v>185</v>
      </c>
      <c r="D9" s="152" t="s">
        <v>176</v>
      </c>
      <c r="E9" s="156" t="e">
        <f>'Resumen Anual '!R29/'Resumen Anual '!R28</f>
        <v>#DIV/0!</v>
      </c>
      <c r="F9" s="156" t="e">
        <f>#N/A</f>
        <v>#N/A</v>
      </c>
      <c r="G9" s="156">
        <v>1</v>
      </c>
      <c r="H9" s="156">
        <f>'Resumen Anual '!U29/'Resumen Anual '!U28</f>
        <v>0</v>
      </c>
    </row>
    <row r="10" spans="1:8" ht="12.75">
      <c r="A10" s="1"/>
      <c r="B10" s="65" t="s">
        <v>186</v>
      </c>
      <c r="C10" s="155" t="s">
        <v>187</v>
      </c>
      <c r="D10" s="152" t="s">
        <v>176</v>
      </c>
      <c r="E10" s="156" t="e">
        <f>'Resumen Anual '!R31/'Resumen Anual '!R30</f>
        <v>#DIV/0!</v>
      </c>
      <c r="F10" s="156" t="e">
        <f>#N/A</f>
        <v>#N/A</v>
      </c>
      <c r="G10" s="156" t="e">
        <f>#N/A</f>
        <v>#N/A</v>
      </c>
      <c r="H10" s="156" t="e">
        <f>'Resumen Anual '!U31/'Resumen Anual '!U30</f>
        <v>#DIV/0!</v>
      </c>
    </row>
    <row r="11" spans="1:8" ht="12.75">
      <c r="A11" s="1"/>
      <c r="B11" s="65" t="s">
        <v>188</v>
      </c>
      <c r="C11" s="155" t="s">
        <v>189</v>
      </c>
      <c r="D11" s="152" t="s">
        <v>176</v>
      </c>
      <c r="E11" s="156" t="e">
        <f>'Resumen Anual '!R33/'Resumen Anual '!R32</f>
        <v>#DIV/0!</v>
      </c>
      <c r="F11" s="156">
        <v>1.5</v>
      </c>
      <c r="G11" s="156" t="e">
        <f>#N/A</f>
        <v>#N/A</v>
      </c>
      <c r="H11" s="156" t="e">
        <f>'Resumen Anual '!U33/'Resumen Anual '!U32</f>
        <v>#DIV/0!</v>
      </c>
    </row>
    <row r="12" spans="1:8" ht="12.75">
      <c r="A12" s="1"/>
      <c r="B12" s="157" t="s">
        <v>190</v>
      </c>
      <c r="C12" s="112" t="s">
        <v>191</v>
      </c>
      <c r="D12" s="152" t="s">
        <v>192</v>
      </c>
      <c r="E12" s="158" t="e">
        <f>('Resumen Anual '!R35*22+'Resumen Anual '!R36*16+'Resumen Anual '!R37*7.5+'Resumen Anual '!R38*2.5)/('Resumen Anual '!R35+'Resumen Anual '!R36+'Resumen Anual '!R37+'Resumen Anual '!R38)</f>
        <v>#DIV/0!</v>
      </c>
      <c r="F12" s="158">
        <v>3.490792177155467</v>
      </c>
      <c r="G12" s="158">
        <v>2.79506600961246</v>
      </c>
      <c r="H12" s="158">
        <f>('Resumen Anual '!U35*22+'Resumen Anual '!U36*16+'Resumen Anual '!U37*7.5+'Resumen Anual '!U38*2.5)/('Resumen Anual '!U35+'Resumen Anual '!U36+'Resumen Anual '!U37+'Resumen Anual '!U38)</f>
        <v>3.1183514589647587</v>
      </c>
    </row>
    <row r="13" spans="1:8" ht="12.75">
      <c r="A13" s="1"/>
      <c r="B13" s="159" t="s">
        <v>193</v>
      </c>
      <c r="C13" s="160" t="s">
        <v>194</v>
      </c>
      <c r="D13" s="161" t="s">
        <v>176</v>
      </c>
      <c r="E13" s="162" t="e">
        <f>(200*'Resumen Anual '!R14*'Resumen Anual '!R9)/(1000*'Resumen Anual '!R22/365)</f>
        <v>#DIV/0!</v>
      </c>
      <c r="F13" s="162">
        <v>1.2878024193548387</v>
      </c>
      <c r="G13" s="162">
        <v>0.8254248366013073</v>
      </c>
      <c r="H13" s="162">
        <f>(200*'Resumen Anual '!U14*'Resumen Anual '!U9)/(1000*'Resumen Anual '!U22/365)</f>
        <v>1.0858176100628931</v>
      </c>
    </row>
    <row r="14" spans="1:8" ht="12.75">
      <c r="A14" s="1"/>
      <c r="B14" s="22"/>
      <c r="C14" s="22"/>
      <c r="D14" s="163"/>
      <c r="E14" s="164"/>
      <c r="F14" s="164"/>
      <c r="G14" s="164"/>
      <c r="H14" s="164"/>
    </row>
    <row r="15" spans="1:8" ht="12.75">
      <c r="A15" s="1"/>
      <c r="B15" s="165" t="s">
        <v>195</v>
      </c>
      <c r="C15" s="166" t="s">
        <v>196</v>
      </c>
      <c r="D15" s="163"/>
      <c r="E15" s="164"/>
      <c r="F15" s="164"/>
      <c r="G15" s="164"/>
      <c r="H15" s="164"/>
    </row>
    <row r="16" spans="1:8" ht="12.75">
      <c r="A16" s="1"/>
      <c r="B16" s="148" t="s">
        <v>197</v>
      </c>
      <c r="C16" s="105" t="s">
        <v>198</v>
      </c>
      <c r="D16" s="149" t="s">
        <v>176</v>
      </c>
      <c r="E16" s="167" t="e">
        <f>'Resumen Anual '!R19/'Resumen Anual '!R14</f>
        <v>#DIV/0!</v>
      </c>
      <c r="F16" s="167">
        <v>0</v>
      </c>
      <c r="G16" s="167">
        <v>0</v>
      </c>
      <c r="H16" s="167">
        <f>'Resumen Anual '!U19/'Resumen Anual '!U14</f>
        <v>0.226215644820296</v>
      </c>
    </row>
    <row r="17" spans="1:8" ht="12.75">
      <c r="A17" s="1"/>
      <c r="B17" s="65" t="s">
        <v>199</v>
      </c>
      <c r="C17" s="2" t="s">
        <v>200</v>
      </c>
      <c r="D17" s="152" t="s">
        <v>176</v>
      </c>
      <c r="E17" s="153" t="e">
        <f>'Resumen Anual '!R20/'Resumen Anual '!R19</f>
        <v>#DIV/0!</v>
      </c>
      <c r="F17" s="153" t="e">
        <f>#N/A</f>
        <v>#N/A</v>
      </c>
      <c r="G17" s="153" t="e">
        <f>#N/A</f>
        <v>#N/A</v>
      </c>
      <c r="H17" s="153">
        <f>'Resumen Anual '!U20/'Resumen Anual '!U19</f>
        <v>1</v>
      </c>
    </row>
    <row r="18" spans="1:8" ht="12.75">
      <c r="A18" s="1"/>
      <c r="B18" s="65" t="s">
        <v>201</v>
      </c>
      <c r="C18" s="168" t="s">
        <v>202</v>
      </c>
      <c r="D18" s="152" t="s">
        <v>176</v>
      </c>
      <c r="E18" s="153" t="e">
        <f>('Resumen Anual '!R22-'Resumen Anual '!R25)/'Resumen Anual '!R22</f>
        <v>#DIV/0!</v>
      </c>
      <c r="F18" s="153">
        <v>0</v>
      </c>
      <c r="G18" s="153">
        <v>0</v>
      </c>
      <c r="H18" s="153">
        <f>('Resumen Anual '!U22-'Resumen Anual '!U25)/'Resumen Anual '!U22</f>
        <v>-0.08553459119496855</v>
      </c>
    </row>
    <row r="19" spans="1:8" ht="12.75">
      <c r="A19" s="1"/>
      <c r="B19" s="65" t="s">
        <v>203</v>
      </c>
      <c r="C19" s="112" t="s">
        <v>204</v>
      </c>
      <c r="D19" s="152" t="s">
        <v>176</v>
      </c>
      <c r="E19" s="156" t="e">
        <f>('Resumen Anual '!R66+'Resumen Anual '!R67)/('Resumen Anual '!R63+'Resumen Anual '!R64)</f>
        <v>#DIV/0!</v>
      </c>
      <c r="F19" s="156">
        <v>0.7087630908906217</v>
      </c>
      <c r="G19" s="156">
        <v>0.8379444983411783</v>
      </c>
      <c r="H19" s="156">
        <f>('Resumen Anual '!U66+'Resumen Anual '!U67)/('Resumen Anual '!U63+'Resumen Anual '!U64)</f>
        <v>0.9639550793728991</v>
      </c>
    </row>
    <row r="20" spans="1:8" ht="12.75">
      <c r="A20" s="1"/>
      <c r="B20" s="65" t="s">
        <v>205</v>
      </c>
      <c r="C20" s="112" t="s">
        <v>206</v>
      </c>
      <c r="D20" s="152" t="s">
        <v>176</v>
      </c>
      <c r="E20" s="153" t="e">
        <f>'Resumen Anual '!R73/'Resumen Anual '!R72</f>
        <v>#DIV/0!</v>
      </c>
      <c r="F20" s="153">
        <v>0.04528012279355334</v>
      </c>
      <c r="G20" s="153">
        <v>0.06676899462778205</v>
      </c>
      <c r="H20" s="153">
        <f>'Resumen Anual '!U73/'Resumen Anual '!U72</f>
        <v>0.15644820295983086</v>
      </c>
    </row>
    <row r="21" spans="1:8" ht="12.75">
      <c r="A21" s="1"/>
      <c r="B21" s="65" t="s">
        <v>207</v>
      </c>
      <c r="C21" s="112" t="s">
        <v>208</v>
      </c>
      <c r="D21" s="152" t="s">
        <v>209</v>
      </c>
      <c r="E21" s="169" t="e">
        <f>('Resumen Anual '!R63/12)/'Resumen Anual '!R72</f>
        <v>#DIV/0!</v>
      </c>
      <c r="F21" s="169">
        <v>57.95408032744948</v>
      </c>
      <c r="G21" s="169">
        <v>72.86224098234842</v>
      </c>
      <c r="H21" s="169">
        <f>('Resumen Anual '!U63/12)/'Resumen Anual '!U72</f>
        <v>59.74229210711769</v>
      </c>
    </row>
    <row r="22" spans="1:8" ht="12.75">
      <c r="A22" s="1"/>
      <c r="B22" s="65" t="s">
        <v>210</v>
      </c>
      <c r="C22" s="112" t="s">
        <v>211</v>
      </c>
      <c r="D22" s="152" t="s">
        <v>209</v>
      </c>
      <c r="E22" s="169" t="e">
        <f>('Resumen Anual '!R64/12)/'Resumen Anual '!R16</f>
        <v>#DIV/0!</v>
      </c>
      <c r="F22" s="169" t="e">
        <f>#N/A</f>
        <v>#N/A</v>
      </c>
      <c r="G22" s="169">
        <v>47.71653543307087</v>
      </c>
      <c r="H22" s="169">
        <f>('Resumen Anual '!U64/12)/'Resumen Anual '!U16</f>
        <v>39.38461538461539</v>
      </c>
    </row>
    <row r="23" spans="1:8" ht="12.75">
      <c r="A23" s="1"/>
      <c r="B23" s="170" t="s">
        <v>212</v>
      </c>
      <c r="C23" s="116" t="s">
        <v>213</v>
      </c>
      <c r="D23" s="161" t="s">
        <v>214</v>
      </c>
      <c r="E23" s="171" t="e">
        <f>(E21)/200</f>
        <v>#DIV/0!</v>
      </c>
      <c r="F23" s="171">
        <v>0.28977040163724743</v>
      </c>
      <c r="G23" s="171">
        <v>0.3643112049117421</v>
      </c>
      <c r="H23" s="171">
        <f>(H21)/200</f>
        <v>0.29871146053558845</v>
      </c>
    </row>
    <row r="24" spans="1:8" ht="12.75">
      <c r="A24" s="1"/>
      <c r="B24" s="1"/>
      <c r="C24" s="1"/>
      <c r="D24" s="163"/>
      <c r="E24" s="164"/>
      <c r="F24" s="164"/>
      <c r="G24" s="164"/>
      <c r="H24" s="164"/>
    </row>
    <row r="25" spans="1:8" ht="12.75">
      <c r="A25" s="1"/>
      <c r="B25" s="146" t="s">
        <v>215</v>
      </c>
      <c r="C25" s="147" t="s">
        <v>216</v>
      </c>
      <c r="D25" s="163"/>
      <c r="E25" s="164"/>
      <c r="F25" s="164"/>
      <c r="G25" s="164"/>
      <c r="H25" s="164"/>
    </row>
    <row r="26" spans="1:8" ht="12.75">
      <c r="A26" s="1"/>
      <c r="B26" s="148" t="s">
        <v>217</v>
      </c>
      <c r="C26" s="172" t="s">
        <v>218</v>
      </c>
      <c r="D26" s="149" t="s">
        <v>219</v>
      </c>
      <c r="E26" s="173" t="e">
        <f>'Resumen Anual '!R40/('Resumen Anual '!R14/1000)</f>
        <v>#DIV/0!</v>
      </c>
      <c r="F26" s="173">
        <v>0</v>
      </c>
      <c r="G26" s="173">
        <v>3.6127167630057806</v>
      </c>
      <c r="H26" s="173">
        <f>'Resumen Anual '!U40/('Resumen Anual '!U14/1000)</f>
        <v>6.342494714587738</v>
      </c>
    </row>
    <row r="27" spans="1:8" ht="12.75">
      <c r="A27" s="1"/>
      <c r="B27" s="65" t="s">
        <v>220</v>
      </c>
      <c r="C27" s="168" t="s">
        <v>221</v>
      </c>
      <c r="D27" s="152" t="s">
        <v>219</v>
      </c>
      <c r="E27" s="154" t="e">
        <f>'Resumen Anual '!R41/('Resumen Anual '!R16/1000)</f>
        <v>#DIV/0!</v>
      </c>
      <c r="F27" s="154" t="e">
        <f>#N/A</f>
        <v>#N/A</v>
      </c>
      <c r="G27" s="154">
        <v>4.724409448818897</v>
      </c>
      <c r="H27" s="154">
        <f>'Resumen Anual '!U41/('Resumen Anual '!U16/1000)</f>
        <v>4.615384615384615</v>
      </c>
    </row>
    <row r="28" spans="1:8" ht="12.75">
      <c r="A28" s="1"/>
      <c r="B28" s="170" t="s">
        <v>222</v>
      </c>
      <c r="C28" s="174" t="s">
        <v>223</v>
      </c>
      <c r="D28" s="161" t="s">
        <v>219</v>
      </c>
      <c r="E28" s="171" t="e">
        <f>('Resumen Anual '!R40+'Resumen Anual '!R41+'Resumen Anual '!R42)/('Resumen Anual '!R14/1000)</f>
        <v>#DIV/0!</v>
      </c>
      <c r="F28" s="171">
        <v>0</v>
      </c>
      <c r="G28" s="171">
        <v>6.502890173410405</v>
      </c>
      <c r="H28" s="171">
        <f>('Resumen Anual '!U40+'Resumen Anual '!U41+'Resumen Anual '!U42)/('Resumen Anual '!U14/1000)</f>
        <v>9.16138125440451</v>
      </c>
    </row>
    <row r="29" spans="1:8" ht="12.75">
      <c r="A29" s="1"/>
      <c r="B29" s="48"/>
      <c r="C29" s="22"/>
      <c r="D29" s="163"/>
      <c r="E29" s="164"/>
      <c r="F29" s="164"/>
      <c r="G29" s="164"/>
      <c r="H29" s="164"/>
    </row>
    <row r="30" spans="1:8" ht="12.75">
      <c r="A30" s="1"/>
      <c r="B30" s="146" t="s">
        <v>224</v>
      </c>
      <c r="C30" s="147" t="s">
        <v>225</v>
      </c>
      <c r="D30" s="163"/>
      <c r="E30" s="164"/>
      <c r="F30" s="164"/>
      <c r="G30" s="164"/>
      <c r="H30" s="164"/>
    </row>
    <row r="31" spans="1:8" ht="12.75">
      <c r="A31" s="1"/>
      <c r="B31" s="148" t="s">
        <v>226</v>
      </c>
      <c r="C31" s="172" t="s">
        <v>227</v>
      </c>
      <c r="D31" s="149" t="s">
        <v>228</v>
      </c>
      <c r="E31" s="175" t="e">
        <f>'Resumen Anual '!R49/'Resumen Anual '!R22</f>
        <v>#DIV/0!</v>
      </c>
      <c r="F31" s="175">
        <v>1.0292544056152928</v>
      </c>
      <c r="G31" s="175">
        <v>0.8234858387799564</v>
      </c>
      <c r="H31" s="175">
        <f>'Resumen Anual '!U49/'Resumen Anual '!U22</f>
        <v>4.523562194269742</v>
      </c>
    </row>
    <row r="32" spans="1:8" ht="12.75">
      <c r="A32" s="1"/>
      <c r="B32" s="65" t="s">
        <v>229</v>
      </c>
      <c r="C32" s="168" t="s">
        <v>230</v>
      </c>
      <c r="D32" s="152" t="s">
        <v>228</v>
      </c>
      <c r="E32" s="176" t="e">
        <f>'Resumen Anual '!R63/'Resumen Anual '!R22</f>
        <v>#DIV/0!</v>
      </c>
      <c r="F32" s="176">
        <v>1.691625597371565</v>
      </c>
      <c r="G32" s="176">
        <v>1.551299019607843</v>
      </c>
      <c r="H32" s="176">
        <f>'Resumen Anual '!U63/'Resumen Anual '!U22</f>
        <v>1.7772392557651993</v>
      </c>
    </row>
    <row r="33" spans="1:8" ht="12.75">
      <c r="A33" s="1"/>
      <c r="B33" s="65" t="s">
        <v>231</v>
      </c>
      <c r="C33" s="168" t="s">
        <v>232</v>
      </c>
      <c r="D33" s="152" t="s">
        <v>176</v>
      </c>
      <c r="E33" s="153" t="e">
        <f>('Resumen Anual '!R45+'Resumen Anual '!R51+'Resumen Anual '!R57)/'Resumen Anual '!R97</f>
        <v>#DIV/0!</v>
      </c>
      <c r="F33" s="153">
        <v>0.7698805256420383</v>
      </c>
      <c r="G33" s="153">
        <v>0.7896687509321318</v>
      </c>
      <c r="H33" s="153">
        <f>('Resumen Anual '!U45+'Resumen Anual '!U51+'Resumen Anual '!U57)/'Resumen Anual '!U97</f>
        <v>0.20631313496377227</v>
      </c>
    </row>
    <row r="34" spans="1:8" ht="12.75">
      <c r="A34" s="1"/>
      <c r="B34" s="65" t="s">
        <v>233</v>
      </c>
      <c r="C34" s="168" t="s">
        <v>234</v>
      </c>
      <c r="D34" s="152" t="s">
        <v>176</v>
      </c>
      <c r="E34" s="153" t="e">
        <f>('Resumen Anual '!R47+'Resumen Anual '!R53)/'Resumen Anual '!R97</f>
        <v>#DIV/0!</v>
      </c>
      <c r="F34" s="153">
        <v>0.10258570645843598</v>
      </c>
      <c r="G34" s="153">
        <v>0.048470858496257006</v>
      </c>
      <c r="H34" s="153">
        <f>('Resumen Anual '!U47+'Resumen Anual '!U53)/'Resumen Anual '!U97</f>
        <v>0.1961152813718338</v>
      </c>
    </row>
    <row r="35" spans="1:8" ht="12.75">
      <c r="A35" s="1"/>
      <c r="B35" s="65" t="s">
        <v>235</v>
      </c>
      <c r="C35" s="168" t="s">
        <v>236</v>
      </c>
      <c r="D35" s="152" t="s">
        <v>176</v>
      </c>
      <c r="E35" s="153" t="e">
        <f>('Resumen Anual '!R46+'Resumen Anual '!R52)/'Resumen Anual '!R97</f>
        <v>#DIV/0!</v>
      </c>
      <c r="F35" s="153">
        <v>0.04158971484884845</v>
      </c>
      <c r="G35" s="153">
        <v>0.04411237670816648</v>
      </c>
      <c r="H35" s="153">
        <f>('Resumen Anual '!U46+'Resumen Anual '!U52)/'Resumen Anual '!U97</f>
        <v>0.5034133297039195</v>
      </c>
    </row>
    <row r="36" spans="1:8" ht="12.75">
      <c r="A36" s="1"/>
      <c r="B36" s="170" t="s">
        <v>237</v>
      </c>
      <c r="C36" s="174" t="s">
        <v>238</v>
      </c>
      <c r="D36" s="161" t="s">
        <v>176</v>
      </c>
      <c r="E36" s="162" t="e">
        <f>'Resumen Anual '!R97/'Resumen Anual '!R70</f>
        <v>#DIV/0!</v>
      </c>
      <c r="F36" s="162">
        <v>0.9342121615301281</v>
      </c>
      <c r="G36" s="162">
        <v>0.7134599884858952</v>
      </c>
      <c r="H36" s="162">
        <f>'Resumen Anual '!U97/'Resumen Anual '!U70</f>
        <v>2.2210303823876756</v>
      </c>
    </row>
    <row r="37" spans="1:8" ht="12.75">
      <c r="A37" s="1"/>
      <c r="B37" s="1"/>
      <c r="C37" s="1"/>
      <c r="D37" s="163"/>
      <c r="E37" s="164"/>
      <c r="F37" s="164"/>
      <c r="G37" s="164"/>
      <c r="H37" s="164"/>
    </row>
    <row r="38" spans="1:8" ht="12.75">
      <c r="A38" s="1"/>
      <c r="B38" s="146" t="s">
        <v>239</v>
      </c>
      <c r="C38" s="147" t="s">
        <v>240</v>
      </c>
      <c r="D38" s="163"/>
      <c r="E38" s="164"/>
      <c r="F38" s="164"/>
      <c r="G38" s="164"/>
      <c r="H38" s="164"/>
    </row>
    <row r="39" spans="1:8" ht="12.75">
      <c r="A39" s="1"/>
      <c r="B39" s="148" t="s">
        <v>241</v>
      </c>
      <c r="C39" s="105" t="s">
        <v>242</v>
      </c>
      <c r="D39" s="149" t="s">
        <v>176</v>
      </c>
      <c r="E39" s="150" t="e">
        <f>'Resumen Anual '!R23/'Resumen Anual '!R22</f>
        <v>#DIV/0!</v>
      </c>
      <c r="F39" s="150">
        <v>1</v>
      </c>
      <c r="G39" s="150">
        <v>1</v>
      </c>
      <c r="H39" s="150">
        <f>'Resumen Anual '!U23/'Resumen Anual '!U22</f>
        <v>1</v>
      </c>
    </row>
    <row r="40" spans="1:8" ht="12.75">
      <c r="A40" s="1"/>
      <c r="B40" s="65" t="s">
        <v>243</v>
      </c>
      <c r="C40" s="2" t="s">
        <v>244</v>
      </c>
      <c r="D40" s="152" t="s">
        <v>176</v>
      </c>
      <c r="E40" s="153" t="e">
        <f>'Resumen Anual '!R24/'Resumen Anual '!R22</f>
        <v>#DIV/0!</v>
      </c>
      <c r="F40" s="153">
        <v>0</v>
      </c>
      <c r="G40" s="153">
        <v>0</v>
      </c>
      <c r="H40" s="153">
        <f>'Resumen Anual '!U24/'Resumen Anual '!U22</f>
        <v>0</v>
      </c>
    </row>
    <row r="41" spans="1:8" ht="12.75">
      <c r="A41" s="1"/>
      <c r="B41" s="65" t="s">
        <v>245</v>
      </c>
      <c r="C41" s="177" t="s">
        <v>246</v>
      </c>
      <c r="D41" s="152" t="s">
        <v>247</v>
      </c>
      <c r="E41" s="154" t="e">
        <f>'Resumen Anual '!R81/'Resumen Anual '!R87</f>
        <v>#DIV/0!</v>
      </c>
      <c r="F41" s="154" t="e">
        <f>#N/A</f>
        <v>#N/A</v>
      </c>
      <c r="G41" s="154">
        <v>7.4</v>
      </c>
      <c r="H41" s="154">
        <f>'Resumen Anual '!U81/'Resumen Anual '!U87</f>
        <v>17.083333333333332</v>
      </c>
    </row>
    <row r="42" spans="1:8" ht="12.75">
      <c r="A42" s="1"/>
      <c r="B42" s="170" t="s">
        <v>248</v>
      </c>
      <c r="C42" s="178" t="s">
        <v>249</v>
      </c>
      <c r="D42" s="161" t="s">
        <v>247</v>
      </c>
      <c r="E42" s="171" t="e">
        <f>'Resumen Anual '!R85/'Resumen Anual '!R88</f>
        <v>#DIV/0!</v>
      </c>
      <c r="F42" s="171" t="e">
        <f>#N/A</f>
        <v>#N/A</v>
      </c>
      <c r="G42" s="171">
        <v>0.2</v>
      </c>
      <c r="H42" s="171">
        <f>'Resumen Anual '!U85/'Resumen Anual '!U88</f>
        <v>0.85</v>
      </c>
    </row>
    <row r="44" spans="2:3" ht="15" customHeight="1">
      <c r="B44" s="16" t="s">
        <v>250</v>
      </c>
      <c r="C44" s="16"/>
    </row>
    <row r="45" spans="2:8" ht="12.75">
      <c r="B45" s="148" t="s">
        <v>251</v>
      </c>
      <c r="C45" s="105" t="s">
        <v>252</v>
      </c>
      <c r="D45" s="149" t="s">
        <v>176</v>
      </c>
      <c r="E45" s="150" t="e">
        <f>'Resumen Anual '!R73/'Resumen Anual '!R72</f>
        <v>#DIV/0!</v>
      </c>
      <c r="F45" s="150">
        <v>0.04528012279355334</v>
      </c>
      <c r="G45" s="150">
        <v>0.06676899462778205</v>
      </c>
      <c r="H45" s="150">
        <f>'Resumen Anual '!U73/'Resumen Anual '!U72</f>
        <v>0.15644820295983086</v>
      </c>
    </row>
    <row r="46" spans="2:8" ht="12.75">
      <c r="B46" s="65" t="s">
        <v>253</v>
      </c>
      <c r="C46" s="2" t="s">
        <v>254</v>
      </c>
      <c r="D46" s="161" t="s">
        <v>176</v>
      </c>
      <c r="E46" s="179" t="e">
        <f>'Resumen Anual '!R75/'Resumen Anual '!R74</f>
        <v>#DIV/0!</v>
      </c>
      <c r="F46" s="179">
        <v>0.8</v>
      </c>
      <c r="G46" s="179">
        <v>0.8333333333333334</v>
      </c>
      <c r="H46" s="179">
        <f>'Resumen Anual '!U75/'Resumen Anual '!U74</f>
        <v>0.9587628865979382</v>
      </c>
    </row>
  </sheetData>
  <sheetProtection selectLockedCells="1" selectUnlockedCells="1"/>
  <mergeCells count="2">
    <mergeCell ref="D2:H2"/>
    <mergeCell ref="B44:C4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Frank Valladares</cp:lastModifiedBy>
  <cp:lastPrinted>2013-01-16T15:39:25Z</cp:lastPrinted>
  <dcterms:created xsi:type="dcterms:W3CDTF">2011-12-06T11:43:17Z</dcterms:created>
  <dcterms:modified xsi:type="dcterms:W3CDTF">2017-03-27T16:31:22Z</dcterms:modified>
  <cp:category/>
  <cp:version/>
  <cp:contentType/>
  <cp:contentStatus/>
  <cp:revision>3</cp:revision>
</cp:coreProperties>
</file>