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6" activeTab="0"/>
  </bookViews>
  <sheets>
    <sheet name="Resumen Anual" sheetId="1" r:id="rId1"/>
    <sheet name="Cober y Medicion" sheetId="2" r:id="rId2"/>
    <sheet name="Cap y Distrib" sheetId="3" r:id="rId3"/>
    <sheet name="Dotación" sheetId="4" r:id="rId4"/>
    <sheet name="Graficos Interanuales" sheetId="5" r:id="rId5"/>
    <sheet name="importacion Datos" sheetId="6" r:id="rId6"/>
    <sheet name="Indicadores" sheetId="7" r:id="rId7"/>
  </sheets>
  <definedNames>
    <definedName name="_xlnm.Print_Area" localSheetId="0">'Resumen Anual'!$B$2:$O$94</definedName>
  </definedNames>
  <calcPr fullCalcOnLoad="1"/>
</workbook>
</file>

<file path=xl/sharedStrings.xml><?xml version="1.0" encoding="utf-8"?>
<sst xmlns="http://schemas.openxmlformats.org/spreadsheetml/2006/main" count="547" uniqueCount="219">
  <si>
    <t xml:space="preserve"> </t>
  </si>
  <si>
    <t>Prestador</t>
  </si>
  <si>
    <t>AGUAS DE LA LIMA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</si>
  <si>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</si>
  <si>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</si>
  <si>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</si>
  <si>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</si>
  <si>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</si>
  <si>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</si>
  <si>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</si>
  <si>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</si>
  <si>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</si>
  <si>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</si>
  <si>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</si>
  <si>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</si>
  <si>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</si>
  <si>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</si>
  <si>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</si>
  <si>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</si>
  <si>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</si>
  <si>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</si>
  <si>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</si>
  <si>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</si>
  <si>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E004. Area total del casco urbano (Hectareas)</t>
  </si>
  <si>
    <t>E005. Area de servicio del prestador (Hectareas)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</si>
  <si>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</si>
  <si>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</si>
  <si>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</si>
  <si>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</si>
  <si>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</si>
  <si>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</si>
  <si>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</si>
  <si>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</si>
  <si>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</si>
  <si>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</si>
  <si>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</si>
  <si>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</si>
  <si>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</si>
  <si>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</si>
  <si>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</si>
  <si>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</si>
  <si>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</si>
  <si>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</si>
  <si>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</si>
  <si>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</si>
  <si>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</si>
  <si>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</si>
  <si>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</si>
  <si>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</si>
  <si>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</si>
  <si>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</si>
  <si>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</si>
  <si>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</si>
  <si>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</si>
  <si>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</si>
  <si>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</si>
  <si>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</si>
  <si>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</si>
  <si>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</si>
  <si>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</si>
  <si>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 (incluye Canon)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</si>
  <si>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</si>
  <si>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</si>
  <si>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</si>
  <si>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</si>
  <si>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</si>
  <si>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 xml:space="preserve">E039. Otros 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</si>
  <si>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</si>
  <si>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</si>
  <si>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</si>
  <si>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</si>
  <si>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</si>
  <si>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</si>
  <si>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</si>
  <si>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</si>
  <si>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</si>
  <si>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</si>
  <si>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E048. Morosidad acumulada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</si>
  <si>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</si>
  <si>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</si>
  <si>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</si>
  <si>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</si>
  <si>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</si>
  <si>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</si>
  <si>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</si>
  <si>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</si>
  <si>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</si>
  <si>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</si>
  <si>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</si>
  <si>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</si>
  <si>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</si>
  <si>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</si>
  <si>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</si>
  <si>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</si>
  <si>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</si>
  <si>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</si>
  <si>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</si>
  <si>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</si>
  <si>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</si>
  <si>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</si>
  <si>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</si>
  <si>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INDICADORES</t>
  </si>
  <si>
    <t>PROMOSAS</t>
  </si>
  <si>
    <t>Ingreso Total/Costo Total</t>
  </si>
  <si>
    <t>Ingreso por m3 producido</t>
  </si>
  <si>
    <t>Nùmero Conexiones AP</t>
  </si>
  <si>
    <t>Nùmero Conexiones AS</t>
  </si>
  <si>
    <t>Continuidad en Horas al día</t>
  </si>
  <si>
    <t>Costos Totales</t>
  </si>
  <si>
    <t>EPS</t>
  </si>
  <si>
    <t>Micrmedición</t>
  </si>
  <si>
    <t>Cobertura con Conexiones AP</t>
  </si>
  <si>
    <t>Evolución de la Dotación (LPPD)</t>
  </si>
  <si>
    <t>Dotación (LPPD)</t>
  </si>
  <si>
    <t>Unidades</t>
  </si>
  <si>
    <t>LPPD</t>
  </si>
  <si>
    <t>No</t>
  </si>
  <si>
    <t>0512 Aguas de la Lima</t>
  </si>
  <si>
    <t>Mes</t>
  </si>
  <si>
    <t>Enero</t>
  </si>
  <si>
    <t>Febrero</t>
  </si>
  <si>
    <t>Marzo</t>
  </si>
  <si>
    <t>Abril</t>
  </si>
  <si>
    <t>Enviado</t>
  </si>
  <si>
    <t>E004. Area total del casco urbano</t>
  </si>
  <si>
    <t>E005. Area de servicio del prestador</t>
  </si>
  <si>
    <t xml:space="preserve">E020. Número de muestras de agua residual a la salida de la planta analizadas </t>
  </si>
  <si>
    <t xml:space="preserve">E022. Número de muestras de vertidos analizadas </t>
  </si>
  <si>
    <t xml:space="preserve">E023. Número de muestras de vertidos que satisfacen la norma </t>
  </si>
  <si>
    <t xml:space="preserve">E033. Químicos </t>
  </si>
  <si>
    <t>E034. Otros</t>
  </si>
  <si>
    <t>E039. Otros</t>
  </si>
  <si>
    <t>E048. Morocidad acumulada</t>
  </si>
  <si>
    <t>Código</t>
  </si>
  <si>
    <t>Indicador</t>
  </si>
  <si>
    <t>unidad</t>
  </si>
  <si>
    <t>I.-</t>
  </si>
  <si>
    <t>Calidad del Servicio</t>
  </si>
  <si>
    <t>EI-01</t>
  </si>
  <si>
    <t xml:space="preserve">Cobertura del servicio de agua potable </t>
  </si>
  <si>
    <t>%</t>
  </si>
  <si>
    <t>EI-02</t>
  </si>
  <si>
    <t>Cobertura del servicio de alcantarillado sanitario</t>
  </si>
  <si>
    <t>EI-03</t>
  </si>
  <si>
    <t>Dotación media de agua (litros por persona por día)</t>
  </si>
  <si>
    <t>lppd</t>
  </si>
  <si>
    <t>EI-04</t>
  </si>
  <si>
    <t>Cumplimiento norma técnica de la calidad del A.P.en cuanto a cantidad de analisis (%)</t>
  </si>
  <si>
    <t>EI-05</t>
  </si>
  <si>
    <t>Cumplimiento norma técnica de la calidad del A.P.en cuanto a resultados favorables (%)</t>
  </si>
  <si>
    <t>EI-06</t>
  </si>
  <si>
    <t>Cumplimiento norma técnica de la calidad de agua residual efluente de la planta</t>
  </si>
  <si>
    <t>EI-07</t>
  </si>
  <si>
    <t xml:space="preserve">Cumplimiento norma técnica de la calidad de agua residual de los vertidos </t>
  </si>
  <si>
    <t>EI-08</t>
  </si>
  <si>
    <t>Continuidad de servicio</t>
  </si>
  <si>
    <t>Horas / día</t>
  </si>
  <si>
    <t>EI-09</t>
  </si>
  <si>
    <t>Relación demanda/oferta</t>
  </si>
  <si>
    <t>II.-</t>
  </si>
  <si>
    <t>Comercial</t>
  </si>
  <si>
    <t>EI-10</t>
  </si>
  <si>
    <t>Cobertura de micromedición</t>
  </si>
  <si>
    <t>EI-11</t>
  </si>
  <si>
    <t>Micromedición en buen estado</t>
  </si>
  <si>
    <t>EI-12</t>
  </si>
  <si>
    <t>Agua no contabilizada</t>
  </si>
  <si>
    <t>EI-13</t>
  </si>
  <si>
    <t>Eficiencia de cobranza</t>
  </si>
  <si>
    <t>EI-14</t>
  </si>
  <si>
    <t>Indide de atención de reclamos</t>
  </si>
  <si>
    <t>EI-15</t>
  </si>
  <si>
    <t>Facturación mensual promedio en agua potable</t>
  </si>
  <si>
    <t>Lps/usuario</t>
  </si>
  <si>
    <t>EI-16</t>
  </si>
  <si>
    <t>Facturación mensual promedio en alcantarillado</t>
  </si>
  <si>
    <t>EI-17</t>
  </si>
  <si>
    <t>Número de días de salario mínimo para pagar factura</t>
  </si>
  <si>
    <t>Días</t>
  </si>
  <si>
    <t>III.-</t>
  </si>
  <si>
    <t>Administración</t>
  </si>
  <si>
    <t>EI-19</t>
  </si>
  <si>
    <t xml:space="preserve">Empleados de agua por 1000 conexiones </t>
  </si>
  <si>
    <t>E/1000c</t>
  </si>
  <si>
    <t>EI-20</t>
  </si>
  <si>
    <t xml:space="preserve">Empleados de alcantarillado por 1000 conexiones </t>
  </si>
  <si>
    <t>EI-21</t>
  </si>
  <si>
    <t>Total empleados por 1000 conexiones</t>
  </si>
  <si>
    <t>IV.-</t>
  </si>
  <si>
    <t>Costos</t>
  </si>
  <si>
    <t>EI-22</t>
  </si>
  <si>
    <t>Costo de producción</t>
  </si>
  <si>
    <t>Lps/m3</t>
  </si>
  <si>
    <t>EI-23</t>
  </si>
  <si>
    <t xml:space="preserve">Precio de venta </t>
  </si>
  <si>
    <t>EI-24</t>
  </si>
  <si>
    <t>Proporción del costo por pago de personal</t>
  </si>
  <si>
    <t>EI-25</t>
  </si>
  <si>
    <t>Proporción del costo por compra de químicos</t>
  </si>
  <si>
    <t>EI-26</t>
  </si>
  <si>
    <t>Proporción del costo por pago de energía</t>
  </si>
  <si>
    <t>EI-27</t>
  </si>
  <si>
    <t>Relación costos/ingresos</t>
  </si>
  <si>
    <t>V.-</t>
  </si>
  <si>
    <t>Operación y Mantenimiento</t>
  </si>
  <si>
    <t>EI-28</t>
  </si>
  <si>
    <t>Proporción del suministro por aguas superficiales</t>
  </si>
  <si>
    <t>EI-29</t>
  </si>
  <si>
    <t>Proporción del suministro por aguas subterráneas</t>
  </si>
  <si>
    <t>EI-30</t>
  </si>
  <si>
    <t>Fallas en mantenimiento de tuberías de agua potable (averías/km)</t>
  </si>
  <si>
    <t>Número/Km</t>
  </si>
  <si>
    <t>EI-31</t>
  </si>
  <si>
    <t>Fallas en mantenimiento de tuberías de alcantarillado (averías/km)</t>
  </si>
  <si>
    <t>Atencion de Reclamos</t>
  </si>
  <si>
    <t>FA_P-01</t>
  </si>
  <si>
    <t>Atención de Reclamos por Facturación</t>
  </si>
  <si>
    <t>FA_P-02</t>
  </si>
  <si>
    <t>Atención de Reclamos por Servicio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</si>
</sst>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#,##0"/>
    <numFmt numFmtId="167" formatCode="0.00"/>
    <numFmt numFmtId="168" formatCode="0"/>
    <numFmt numFmtId="169" formatCode="#,##0.0"/>
    <numFmt numFmtId="170" formatCode="#,##0.00"/>
    <numFmt numFmtId="171" formatCode="0%"/>
    <numFmt numFmtId="172" formatCode="0.0%"/>
    <numFmt numFmtId="173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1"/>
      <color indexed="8"/>
      <name val="Lucida Sans Typewriter"/>
      <family val="3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.5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Simplex_IV50"/>
      <family val="0"/>
    </font>
    <font>
      <b/>
      <sz val="11.5"/>
      <color indexed="8"/>
      <name val="Tahoma"/>
      <family val="2"/>
    </font>
    <font>
      <b/>
      <i/>
      <sz val="12"/>
      <color indexed="8"/>
      <name val="Technic"/>
      <family val="2"/>
    </font>
    <font>
      <sz val="7.1"/>
      <color indexed="8"/>
      <name val="Calibri"/>
      <family val="2"/>
    </font>
    <font>
      <sz val="9.95"/>
      <color indexed="8"/>
      <name val="Calibri"/>
      <family val="2"/>
    </font>
    <font>
      <sz val="8.3"/>
      <color indexed="8"/>
      <name val="Calibri"/>
      <family val="2"/>
    </font>
    <font>
      <sz val="5.8"/>
      <color indexed="8"/>
      <name val="Calibri"/>
      <family val="2"/>
    </font>
    <font>
      <sz val="10"/>
      <color indexed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</cellStyleXfs>
  <cellXfs count="19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vertical="top" wrapText="1"/>
    </xf>
    <xf numFmtId="164" fontId="6" fillId="3" borderId="0" xfId="0" applyFont="1" applyFill="1" applyAlignment="1">
      <alignment/>
    </xf>
    <xf numFmtId="164" fontId="5" fillId="4" borderId="0" xfId="0" applyFont="1" applyFill="1" applyAlignment="1">
      <alignment horizontal="center"/>
    </xf>
    <xf numFmtId="164" fontId="5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right" vertical="top" wrapText="1"/>
    </xf>
    <xf numFmtId="164" fontId="5" fillId="2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5" borderId="8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6" borderId="9" xfId="0" applyFont="1" applyFill="1" applyBorder="1" applyAlignment="1">
      <alignment horizontal="center"/>
    </xf>
    <xf numFmtId="164" fontId="5" fillId="5" borderId="9" xfId="0" applyFont="1" applyFill="1" applyBorder="1" applyAlignment="1">
      <alignment horizontal="center"/>
    </xf>
    <xf numFmtId="164" fontId="7" fillId="7" borderId="10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/>
    </xf>
    <xf numFmtId="164" fontId="2" fillId="0" borderId="12" xfId="0" applyFont="1" applyBorder="1" applyAlignment="1">
      <alignment/>
    </xf>
    <xf numFmtId="164" fontId="2" fillId="0" borderId="0" xfId="0" applyFont="1" applyBorder="1" applyAlignment="1">
      <alignment/>
    </xf>
    <xf numFmtId="164" fontId="7" fillId="7" borderId="13" xfId="0" applyFont="1" applyFill="1" applyBorder="1" applyAlignment="1">
      <alignment vertical="top" wrapText="1"/>
    </xf>
    <xf numFmtId="165" fontId="2" fillId="0" borderId="14" xfId="0" applyNumberFormat="1" applyFont="1" applyFill="1" applyBorder="1" applyAlignment="1">
      <alignment horizontal="center"/>
    </xf>
    <xf numFmtId="164" fontId="2" fillId="0" borderId="15" xfId="0" applyFont="1" applyBorder="1" applyAlignment="1">
      <alignment/>
    </xf>
    <xf numFmtId="164" fontId="3" fillId="2" borderId="16" xfId="0" applyFont="1" applyFill="1" applyBorder="1" applyAlignment="1">
      <alignment wrapText="1"/>
    </xf>
    <xf numFmtId="164" fontId="2" fillId="0" borderId="17" xfId="0" applyFont="1" applyFill="1" applyBorder="1" applyAlignment="1">
      <alignment/>
    </xf>
    <xf numFmtId="164" fontId="2" fillId="0" borderId="18" xfId="0" applyFont="1" applyBorder="1" applyAlignment="1">
      <alignment/>
    </xf>
    <xf numFmtId="164" fontId="7" fillId="7" borderId="4" xfId="0" applyFont="1" applyFill="1" applyBorder="1" applyAlignment="1">
      <alignment vertical="top" wrapText="1"/>
    </xf>
    <xf numFmtId="166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7" fillId="7" borderId="21" xfId="0" applyFont="1" applyFill="1" applyBorder="1" applyAlignment="1">
      <alignment horizontal="left" vertical="top" wrapText="1" indent="1"/>
    </xf>
    <xf numFmtId="166" fontId="2" fillId="0" borderId="21" xfId="0" applyNumberFormat="1" applyFont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7" fillId="7" borderId="1" xfId="0" applyFont="1" applyFill="1" applyBorder="1" applyAlignment="1">
      <alignment horizontal="left" vertical="top" wrapText="1" indent="1"/>
    </xf>
    <xf numFmtId="168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9" fontId="2" fillId="0" borderId="22" xfId="0" applyNumberFormat="1" applyFont="1" applyFill="1" applyBorder="1" applyAlignment="1">
      <alignment horizontal="center"/>
    </xf>
    <xf numFmtId="170" fontId="2" fillId="0" borderId="23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7" fillId="7" borderId="24" xfId="0" applyFont="1" applyFill="1" applyBorder="1" applyAlignment="1">
      <alignment horizontal="left" vertical="top" wrapText="1" indent="1"/>
    </xf>
    <xf numFmtId="164" fontId="2" fillId="0" borderId="24" xfId="0" applyFont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7" fillId="7" borderId="4" xfId="0" applyFont="1" applyFill="1" applyBorder="1" applyAlignment="1">
      <alignment horizontal="left" vertical="top" wrapText="1" indent="1"/>
    </xf>
    <xf numFmtId="164" fontId="7" fillId="7" borderId="10" xfId="0" applyFont="1" applyFill="1" applyBorder="1" applyAlignment="1">
      <alignment horizontal="left" vertical="top" wrapText="1" indent="1"/>
    </xf>
    <xf numFmtId="166" fontId="2" fillId="0" borderId="14" xfId="0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4" fontId="7" fillId="7" borderId="13" xfId="0" applyFont="1" applyFill="1" applyBorder="1" applyAlignment="1">
      <alignment horizontal="left" vertical="top" wrapText="1" indent="1"/>
    </xf>
    <xf numFmtId="164" fontId="2" fillId="0" borderId="17" xfId="0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8" fontId="2" fillId="0" borderId="2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23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4" fontId="3" fillId="2" borderId="25" xfId="0" applyFont="1" applyFill="1" applyBorder="1" applyAlignment="1">
      <alignment wrapText="1"/>
    </xf>
    <xf numFmtId="164" fontId="2" fillId="0" borderId="11" xfId="0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wrapText="1"/>
    </xf>
    <xf numFmtId="164" fontId="2" fillId="0" borderId="26" xfId="0" applyFont="1" applyBorder="1" applyAlignment="1">
      <alignment horizontal="center"/>
    </xf>
    <xf numFmtId="168" fontId="2" fillId="0" borderId="27" xfId="0" applyNumberFormat="1" applyFont="1" applyBorder="1" applyAlignment="1">
      <alignment horizontal="center"/>
    </xf>
    <xf numFmtId="168" fontId="2" fillId="0" borderId="27" xfId="0" applyNumberFormat="1" applyFont="1" applyBorder="1" applyAlignment="1">
      <alignment horizontal="center" vertical="center"/>
    </xf>
    <xf numFmtId="170" fontId="2" fillId="0" borderId="19" xfId="0" applyNumberFormat="1" applyFont="1" applyBorder="1" applyAlignment="1">
      <alignment horizontal="center"/>
    </xf>
    <xf numFmtId="170" fontId="2" fillId="0" borderId="20" xfId="0" applyNumberFormat="1" applyFont="1" applyBorder="1" applyAlignment="1">
      <alignment horizontal="center"/>
    </xf>
    <xf numFmtId="164" fontId="7" fillId="7" borderId="28" xfId="0" applyFont="1" applyFill="1" applyBorder="1" applyAlignment="1">
      <alignment horizontal="left" vertical="top" wrapText="1" indent="1"/>
    </xf>
    <xf numFmtId="170" fontId="8" fillId="0" borderId="4" xfId="0" applyNumberFormat="1" applyFont="1" applyBorder="1" applyAlignment="1" applyProtection="1">
      <alignment horizontal="right" vertical="center" wrapText="1"/>
      <protection locked="0"/>
    </xf>
    <xf numFmtId="170" fontId="8" fillId="0" borderId="29" xfId="0" applyNumberFormat="1" applyFont="1" applyBorder="1" applyAlignment="1" applyProtection="1">
      <alignment horizontal="center" vertical="center" wrapText="1"/>
      <protection locked="0"/>
    </xf>
    <xf numFmtId="170" fontId="8" fillId="0" borderId="30" xfId="0" applyNumberFormat="1" applyFont="1" applyBorder="1" applyAlignment="1" applyProtection="1">
      <alignment horizontal="center" vertical="center" wrapText="1"/>
      <protection locked="0"/>
    </xf>
    <xf numFmtId="170" fontId="8" fillId="0" borderId="31" xfId="0" applyNumberFormat="1" applyFont="1" applyBorder="1" applyAlignment="1" applyProtection="1">
      <alignment horizontal="right" vertical="center" wrapText="1"/>
      <protection locked="0"/>
    </xf>
    <xf numFmtId="170" fontId="2" fillId="0" borderId="22" xfId="0" applyNumberFormat="1" applyFont="1" applyBorder="1" applyAlignment="1">
      <alignment horizontal="center"/>
    </xf>
    <xf numFmtId="164" fontId="7" fillId="7" borderId="32" xfId="0" applyFont="1" applyFill="1" applyBorder="1" applyAlignment="1">
      <alignment horizontal="left" vertical="top" wrapText="1" indent="1"/>
    </xf>
    <xf numFmtId="170" fontId="8" fillId="0" borderId="10" xfId="0" applyNumberFormat="1" applyFont="1" applyBorder="1" applyAlignment="1" applyProtection="1">
      <alignment horizontal="right" vertical="center" wrapText="1"/>
      <protection locked="0"/>
    </xf>
    <xf numFmtId="170" fontId="8" fillId="0" borderId="1" xfId="0" applyNumberFormat="1" applyFont="1" applyBorder="1" applyAlignment="1" applyProtection="1">
      <alignment horizontal="center" vertical="center" wrapText="1"/>
      <protection locked="0"/>
    </xf>
    <xf numFmtId="170" fontId="8" fillId="0" borderId="33" xfId="0" applyNumberFormat="1" applyFont="1" applyBorder="1" applyAlignment="1" applyProtection="1">
      <alignment horizontal="center" vertical="center" wrapText="1"/>
      <protection locked="0"/>
    </xf>
    <xf numFmtId="170" fontId="8" fillId="0" borderId="34" xfId="0" applyNumberFormat="1" applyFont="1" applyBorder="1" applyAlignment="1" applyProtection="1">
      <alignment horizontal="right" vertical="center" wrapText="1"/>
      <protection locked="0"/>
    </xf>
    <xf numFmtId="170" fontId="2" fillId="0" borderId="14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64" fontId="7" fillId="7" borderId="35" xfId="0" applyFont="1" applyFill="1" applyBorder="1" applyAlignment="1">
      <alignment horizontal="left" vertical="top" wrapText="1" indent="1"/>
    </xf>
    <xf numFmtId="170" fontId="9" fillId="0" borderId="13" xfId="0" applyNumberFormat="1" applyFont="1" applyBorder="1" applyAlignment="1" applyProtection="1">
      <alignment horizontal="right" vertical="center" wrapText="1"/>
      <protection/>
    </xf>
    <xf numFmtId="170" fontId="9" fillId="0" borderId="36" xfId="0" applyNumberFormat="1" applyFont="1" applyBorder="1" applyAlignment="1" applyProtection="1">
      <alignment horizontal="center" vertical="center" wrapText="1"/>
      <protection/>
    </xf>
    <xf numFmtId="170" fontId="9" fillId="0" borderId="37" xfId="0" applyNumberFormat="1" applyFont="1" applyBorder="1" applyAlignment="1" applyProtection="1">
      <alignment horizontal="center" vertical="center" wrapText="1"/>
      <protection/>
    </xf>
    <xf numFmtId="170" fontId="9" fillId="0" borderId="38" xfId="0" applyNumberFormat="1" applyFont="1" applyBorder="1" applyAlignment="1" applyProtection="1">
      <alignment horizontal="right" vertical="center" wrapText="1"/>
      <protection/>
    </xf>
    <xf numFmtId="170" fontId="2" fillId="0" borderId="17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170" fontId="2" fillId="0" borderId="29" xfId="0" applyNumberFormat="1" applyFont="1" applyBorder="1" applyAlignment="1">
      <alignment horizontal="center"/>
    </xf>
    <xf numFmtId="170" fontId="2" fillId="0" borderId="36" xfId="0" applyNumberFormat="1" applyFont="1" applyBorder="1" applyAlignment="1">
      <alignment horizontal="center"/>
    </xf>
    <xf numFmtId="170" fontId="2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2" fillId="0" borderId="16" xfId="0" applyFont="1" applyBorder="1" applyAlignment="1">
      <alignment/>
    </xf>
    <xf numFmtId="164" fontId="5" fillId="0" borderId="39" xfId="0" applyFont="1" applyBorder="1" applyAlignment="1">
      <alignment horizontal="center"/>
    </xf>
    <xf numFmtId="164" fontId="3" fillId="8" borderId="4" xfId="0" applyFont="1" applyFill="1" applyBorder="1" applyAlignment="1">
      <alignment vertical="top" wrapText="1"/>
    </xf>
    <xf numFmtId="170" fontId="5" fillId="9" borderId="40" xfId="0" applyNumberFormat="1" applyFont="1" applyFill="1" applyBorder="1" applyAlignment="1">
      <alignment horizontal="center"/>
    </xf>
    <xf numFmtId="170" fontId="5" fillId="9" borderId="41" xfId="0" applyNumberFormat="1" applyFont="1" applyFill="1" applyBorder="1" applyAlignment="1">
      <alignment horizontal="center"/>
    </xf>
    <xf numFmtId="170" fontId="5" fillId="2" borderId="42" xfId="0" applyNumberFormat="1" applyFont="1" applyFill="1" applyBorder="1" applyAlignment="1">
      <alignment horizontal="center"/>
    </xf>
    <xf numFmtId="170" fontId="5" fillId="2" borderId="0" xfId="0" applyNumberFormat="1" applyFont="1" applyFill="1" applyBorder="1" applyAlignment="1">
      <alignment horizontal="center"/>
    </xf>
    <xf numFmtId="164" fontId="10" fillId="8" borderId="43" xfId="0" applyFont="1" applyFill="1" applyBorder="1" applyAlignment="1">
      <alignment vertical="top" wrapText="1"/>
    </xf>
    <xf numFmtId="166" fontId="11" fillId="10" borderId="43" xfId="0" applyNumberFormat="1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70" fontId="2" fillId="4" borderId="3" xfId="0" applyNumberFormat="1" applyFont="1" applyFill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4" fontId="2" fillId="0" borderId="21" xfId="0" applyFont="1" applyBorder="1" applyAlignment="1">
      <alignment/>
    </xf>
    <xf numFmtId="170" fontId="2" fillId="0" borderId="21" xfId="0" applyNumberFormat="1" applyFont="1" applyBorder="1" applyAlignment="1">
      <alignment horizontal="center"/>
    </xf>
    <xf numFmtId="164" fontId="2" fillId="0" borderId="10" xfId="0" applyFont="1" applyFill="1" applyBorder="1" applyAlignment="1">
      <alignment/>
    </xf>
    <xf numFmtId="166" fontId="2" fillId="0" borderId="44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6" fontId="2" fillId="0" borderId="45" xfId="0" applyNumberFormat="1" applyFont="1" applyBorder="1" applyAlignment="1">
      <alignment horizontal="center"/>
    </xf>
    <xf numFmtId="166" fontId="2" fillId="0" borderId="46" xfId="0" applyNumberFormat="1" applyFont="1" applyBorder="1" applyAlignment="1">
      <alignment horizontal="center"/>
    </xf>
    <xf numFmtId="166" fontId="2" fillId="0" borderId="46" xfId="0" applyNumberFormat="1" applyFont="1" applyBorder="1" applyAlignment="1">
      <alignment/>
    </xf>
    <xf numFmtId="164" fontId="2" fillId="0" borderId="24" xfId="0" applyFont="1" applyFill="1" applyBorder="1" applyAlignment="1">
      <alignment/>
    </xf>
    <xf numFmtId="166" fontId="2" fillId="0" borderId="24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70" fontId="2" fillId="0" borderId="44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64" fontId="12" fillId="11" borderId="0" xfId="0" applyFont="1" applyFill="1" applyBorder="1" applyAlignment="1">
      <alignment horizontal="center"/>
    </xf>
    <xf numFmtId="164" fontId="13" fillId="11" borderId="0" xfId="0" applyFont="1" applyFill="1" applyBorder="1" applyAlignment="1">
      <alignment/>
    </xf>
    <xf numFmtId="164" fontId="14" fillId="11" borderId="0" xfId="0" applyFont="1" applyFill="1" applyBorder="1" applyAlignment="1">
      <alignment/>
    </xf>
    <xf numFmtId="164" fontId="0" fillId="11" borderId="0" xfId="0" applyFill="1" applyBorder="1" applyAlignment="1">
      <alignment/>
    </xf>
    <xf numFmtId="164" fontId="0" fillId="11" borderId="0" xfId="0" applyFill="1" applyAlignment="1">
      <alignment/>
    </xf>
    <xf numFmtId="164" fontId="15" fillId="11" borderId="0" xfId="0" applyFont="1" applyFill="1" applyBorder="1" applyAlignment="1">
      <alignment/>
    </xf>
    <xf numFmtId="164" fontId="16" fillId="12" borderId="0" xfId="0" applyFont="1" applyFill="1" applyAlignment="1">
      <alignment/>
    </xf>
    <xf numFmtId="164" fontId="0" fillId="12" borderId="0" xfId="0" applyFill="1" applyAlignment="1">
      <alignment/>
    </xf>
    <xf numFmtId="164" fontId="12" fillId="0" borderId="0" xfId="0" applyFont="1" applyAlignment="1">
      <alignment/>
    </xf>
    <xf numFmtId="164" fontId="22" fillId="0" borderId="0" xfId="0" applyFont="1" applyAlignment="1">
      <alignment/>
    </xf>
    <xf numFmtId="164" fontId="12" fillId="0" borderId="21" xfId="0" applyFont="1" applyBorder="1" applyAlignment="1">
      <alignment horizontal="center" vertical="center"/>
    </xf>
    <xf numFmtId="164" fontId="12" fillId="0" borderId="2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0" xfId="0" applyFill="1" applyAlignment="1">
      <alignment/>
    </xf>
    <xf numFmtId="164" fontId="1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2" fillId="0" borderId="0" xfId="0" applyFont="1" applyAlignment="1">
      <alignment horizontal="center"/>
    </xf>
    <xf numFmtId="164" fontId="3" fillId="0" borderId="3" xfId="0" applyFont="1" applyBorder="1" applyAlignment="1">
      <alignment/>
    </xf>
    <xf numFmtId="164" fontId="3" fillId="13" borderId="47" xfId="0" applyFont="1" applyFill="1" applyBorder="1" applyAlignment="1">
      <alignment/>
    </xf>
    <xf numFmtId="164" fontId="3" fillId="13" borderId="48" xfId="0" applyFont="1" applyFill="1" applyBorder="1" applyAlignment="1">
      <alignment/>
    </xf>
    <xf numFmtId="164" fontId="3" fillId="13" borderId="44" xfId="0" applyFont="1" applyFill="1" applyBorder="1" applyAlignment="1">
      <alignment/>
    </xf>
    <xf numFmtId="164" fontId="3" fillId="13" borderId="0" xfId="0" applyFont="1" applyFill="1" applyBorder="1" applyAlignment="1">
      <alignment/>
    </xf>
    <xf numFmtId="164" fontId="0" fillId="13" borderId="0" xfId="0" applyFill="1" applyAlignment="1">
      <alignment/>
    </xf>
    <xf numFmtId="164" fontId="2" fillId="0" borderId="3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21" xfId="0" applyFont="1" applyBorder="1" applyAlignment="1">
      <alignment horizontal="center"/>
    </xf>
    <xf numFmtId="164" fontId="29" fillId="0" borderId="21" xfId="0" applyFont="1" applyBorder="1" applyAlignment="1">
      <alignment horizontal="center" vertical="center"/>
    </xf>
    <xf numFmtId="172" fontId="2" fillId="0" borderId="21" xfId="19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29" fillId="0" borderId="1" xfId="0" applyFont="1" applyBorder="1" applyAlignment="1">
      <alignment horizontal="center" vertical="center"/>
    </xf>
    <xf numFmtId="172" fontId="2" fillId="0" borderId="1" xfId="19" applyNumberFormat="1" applyFont="1" applyFill="1" applyBorder="1" applyAlignment="1" applyProtection="1">
      <alignment horizontal="center" vertical="center"/>
      <protection/>
    </xf>
    <xf numFmtId="173" fontId="2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wrapText="1"/>
    </xf>
    <xf numFmtId="171" fontId="2" fillId="0" borderId="1" xfId="19" applyFont="1" applyFill="1" applyBorder="1" applyAlignment="1" applyProtection="1">
      <alignment horizontal="center" vertical="center"/>
      <protection/>
    </xf>
    <xf numFmtId="171" fontId="2" fillId="7" borderId="1" xfId="19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24" xfId="0" applyFont="1" applyFill="1" applyBorder="1" applyAlignment="1">
      <alignment horizontal="center"/>
    </xf>
    <xf numFmtId="164" fontId="2" fillId="0" borderId="24" xfId="0" applyFont="1" applyBorder="1" applyAlignment="1">
      <alignment/>
    </xf>
    <xf numFmtId="164" fontId="29" fillId="0" borderId="24" xfId="0" applyFont="1" applyBorder="1" applyAlignment="1">
      <alignment horizontal="center" vertical="center"/>
    </xf>
    <xf numFmtId="171" fontId="2" fillId="0" borderId="24" xfId="19" applyFont="1" applyFill="1" applyBorder="1" applyAlignment="1" applyProtection="1">
      <alignment horizontal="center" vertical="center"/>
      <protection/>
    </xf>
    <xf numFmtId="164" fontId="29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16" xfId="0" applyFont="1" applyBorder="1" applyAlignment="1">
      <alignment horizontal="center"/>
    </xf>
    <xf numFmtId="164" fontId="3" fillId="0" borderId="49" xfId="0" applyFont="1" applyBorder="1" applyAlignment="1">
      <alignment/>
    </xf>
    <xf numFmtId="171" fontId="2" fillId="0" borderId="21" xfId="19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7" fontId="2" fillId="0" borderId="24" xfId="0" applyNumberFormat="1" applyFont="1" applyBorder="1" applyAlignment="1">
      <alignment horizontal="center" vertical="center"/>
    </xf>
    <xf numFmtId="164" fontId="2" fillId="0" borderId="21" xfId="0" applyFont="1" applyBorder="1" applyAlignment="1">
      <alignment vertical="center"/>
    </xf>
    <xf numFmtId="173" fontId="2" fillId="0" borderId="21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 vertical="center"/>
    </xf>
    <xf numFmtId="170" fontId="2" fillId="0" borderId="21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24" xfId="0" applyFont="1" applyBorder="1" applyAlignment="1">
      <alignment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E0EC"/>
      <rgbColor rgb="00800080"/>
      <rgbColor rgb="00008080"/>
      <rgbColor rgb="00C0C0C0"/>
      <rgbColor rgb="00808080"/>
      <rgbColor rgb="00C9B5E8"/>
      <rgbColor rgb="00993366"/>
      <rgbColor rgb="00EBF1DE"/>
      <rgbColor rgb="00DBEEF4"/>
      <rgbColor rgb="00660066"/>
      <rgbColor rgb="00FF8080"/>
      <rgbColor rgb="000066CC"/>
      <rgbColor rgb="00CCC1DA"/>
      <rgbColor rgb="00000080"/>
      <rgbColor rgb="00FF00FF"/>
      <rgbColor rgb="00FDEADA"/>
      <rgbColor rgb="0000FFFF"/>
      <rgbColor rgb="00800080"/>
      <rgbColor rgb="00800000"/>
      <rgbColor rgb="00008080"/>
      <rgbColor rgb="000000FF"/>
      <rgbColor rgb="0000CCFF"/>
      <rgbColor rgb="00F0EAF9"/>
      <rgbColor rgb="00D7E4BD"/>
      <rgbColor rgb="00FFFF99"/>
      <rgbColor rgb="0099CCFF"/>
      <rgbColor rgb="00FAC090"/>
      <rgbColor rgb="00CC99FF"/>
      <rgbColor rgb="00FFCC99"/>
      <rgbColor rgb="004F81BD"/>
      <rgbColor rgb="0033CCCC"/>
      <rgbColor rgb="0099CC00"/>
      <rgbColor rgb="00D9D9D9"/>
      <rgbColor rgb="00FF9900"/>
      <rgbColor rgb="00FF6600"/>
      <rgbColor rgb="00666699"/>
      <rgbColor rgb="0092D050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9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2075"/>
          <c:w val="0.680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Anual'!$B$10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Anual'!$C$10:$N$10</c:f>
              <c:numCache/>
            </c:numRef>
          </c:val>
          <c:smooth val="0"/>
        </c:ser>
        <c:marker val="1"/>
        <c:axId val="47228230"/>
        <c:axId val="22400887"/>
      </c:lineChart>
      <c:catAx>
        <c:axId val="4722823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00887"/>
        <c:crossesAt val="0"/>
        <c:auto val="1"/>
        <c:lblOffset val="100"/>
        <c:noMultiLvlLbl val="0"/>
      </c:catAx>
      <c:valAx>
        <c:axId val="22400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2823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15"/>
          <c:y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Continuidad</a:t>
            </a:r>
          </a:p>
        </c:rich>
      </c:tx>
      <c:layout>
        <c:manualLayout>
          <c:xMode val="factor"/>
          <c:yMode val="factor"/>
          <c:x val="-0.174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2075"/>
          <c:w val="0.684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Indicadores!$C$12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Indicadores!$F$3:$K$3</c:f>
              <c:numCache/>
            </c:numRef>
          </c:cat>
          <c:val>
            <c:numRef>
              <c:f>Indicadores!$F$12:$K$12</c:f>
              <c:numCache/>
            </c:numRef>
          </c:val>
          <c:smooth val="0"/>
        </c:ser>
        <c:marker val="1"/>
        <c:axId val="4410112"/>
        <c:axId val="39691009"/>
      </c:lineChart>
      <c:catAx>
        <c:axId val="441011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91009"/>
        <c:crossesAt val="0"/>
        <c:auto val="1"/>
        <c:lblOffset val="100"/>
        <c:noMultiLvlLbl val="0"/>
      </c:catAx>
      <c:valAx>
        <c:axId val="3969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Continuidad (Horas/Dìa)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1011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376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de Micromedición</a:t>
            </a:r>
          </a:p>
        </c:rich>
      </c:tx>
      <c:layout>
        <c:manualLayout>
          <c:xMode val="factor"/>
          <c:yMode val="factor"/>
          <c:x val="-0.071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075"/>
          <c:w val="0.685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Indicadores!$C$16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Indicadores!$F$3:$K$3</c:f>
              <c:numCache/>
            </c:numRef>
          </c:cat>
          <c:val>
            <c:numRef>
              <c:f>Indicadores!$F$16:$K$16</c:f>
              <c:numCache/>
            </c:numRef>
          </c:val>
          <c:smooth val="0"/>
        </c:ser>
        <c:marker val="1"/>
        <c:axId val="21674762"/>
        <c:axId val="60855131"/>
      </c:lineChart>
      <c:catAx>
        <c:axId val="2167476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55131"/>
        <c:crossesAt val="0"/>
        <c:auto val="1"/>
        <c:lblOffset val="100"/>
        <c:noMultiLvlLbl val="0"/>
      </c:catAx>
      <c:valAx>
        <c:axId val="6085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Porciento de Micromedición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7476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05"/>
          <c:y val="0.376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Relación Ingreso / Costo</a:t>
            </a:r>
          </a:p>
        </c:rich>
      </c:tx>
      <c:layout>
        <c:manualLayout>
          <c:xMode val="factor"/>
          <c:yMode val="factor"/>
          <c:x val="-0.113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2075"/>
          <c:w val="0.669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Anual'!$Q$91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Anual'!$S$90:$X$90</c:f>
              <c:numCache/>
            </c:numRef>
          </c:cat>
          <c:val>
            <c:numRef>
              <c:f>'Resumen Anual'!$S$91:$X$91</c:f>
              <c:numCache/>
            </c:numRef>
          </c:val>
          <c:smooth val="0"/>
        </c:ser>
        <c:marker val="1"/>
        <c:axId val="10825268"/>
        <c:axId val="30318549"/>
      </c:lineChart>
      <c:catAx>
        <c:axId val="1082526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318549"/>
        <c:crossesAt val="0"/>
        <c:auto val="1"/>
        <c:lblOffset val="100"/>
        <c:noMultiLvlLbl val="0"/>
      </c:catAx>
      <c:valAx>
        <c:axId val="30318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Relación Ingreso / Costo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2526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"/>
          <c:y val="0.428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 por M3 Producido</a:t>
            </a:r>
          </a:p>
        </c:rich>
      </c:tx>
      <c:layout>
        <c:manualLayout>
          <c:xMode val="factor"/>
          <c:yMode val="factor"/>
          <c:x val="-0.089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075"/>
          <c:w val="0.674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Anual'!$Q$92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Anual'!$S$90:$X$90</c:f>
              <c:numCache/>
            </c:numRef>
          </c:cat>
          <c:val>
            <c:numRef>
              <c:f>'Resumen Anual'!$S$92:$X$92</c:f>
              <c:numCache/>
            </c:numRef>
          </c:val>
          <c:smooth val="0"/>
        </c:ser>
        <c:marker val="1"/>
        <c:axId val="4431486"/>
        <c:axId val="39883375"/>
      </c:lineChart>
      <c:catAx>
        <c:axId val="443148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83375"/>
        <c:crossesAt val="0"/>
        <c:auto val="1"/>
        <c:lblOffset val="100"/>
        <c:noMultiLvlLbl val="0"/>
      </c:catAx>
      <c:valAx>
        <c:axId val="3988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Ingreso por M3 Producido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148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025"/>
          <c:y val="0.376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Atención de Reclamos por Facturación</a:t>
            </a:r>
          </a:p>
        </c:rich>
      </c:tx>
      <c:layout>
        <c:manualLayout>
          <c:xMode val="factor"/>
          <c:yMode val="factor"/>
          <c:x val="-0.03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2075"/>
          <c:w val="0.670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Indicadores!$C$45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Indicadores!$F$3:$K$3</c:f>
              <c:numCache/>
            </c:numRef>
          </c:cat>
          <c:val>
            <c:numRef>
              <c:f>Indicadores!$F$45:$K$45</c:f>
              <c:numCache/>
            </c:numRef>
          </c:val>
          <c:smooth val="0"/>
        </c:ser>
        <c:marker val="1"/>
        <c:axId val="23406056"/>
        <c:axId val="9327913"/>
      </c:lineChart>
      <c:catAx>
        <c:axId val="2340605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27913"/>
        <c:crossesAt val="0"/>
        <c:auto val="1"/>
        <c:lblOffset val="100"/>
        <c:noMultiLvlLbl val="0"/>
      </c:catAx>
      <c:valAx>
        <c:axId val="93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Reclamos por Facturación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0605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675"/>
          <c:y val="0.315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Atención de Reclamos por Servicio</a:t>
            </a:r>
          </a:p>
        </c:rich>
      </c:tx>
      <c:layout>
        <c:manualLayout>
          <c:xMode val="factor"/>
          <c:yMode val="factor"/>
          <c:x val="-0.039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075"/>
          <c:w val="0.67475"/>
          <c:h val="0.7782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Indicadores!$C$46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Indicadores!$F$3:$K$3</c:f>
              <c:numCache/>
            </c:numRef>
          </c:cat>
          <c:val>
            <c:numRef>
              <c:f>Indicadores!$F$46:$K$46</c:f>
              <c:numCache/>
            </c:numRef>
          </c:val>
          <c:smooth val="0"/>
        </c:ser>
        <c:marker val="1"/>
        <c:axId val="16842354"/>
        <c:axId val="17363459"/>
      </c:lineChart>
      <c:catAx>
        <c:axId val="1684235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63459"/>
        <c:crossesAt val="0"/>
        <c:auto val="1"/>
        <c:lblOffset val="100"/>
        <c:noMultiLvlLbl val="0"/>
      </c:catAx>
      <c:valAx>
        <c:axId val="1736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Reclamos por Facturación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4235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313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103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075"/>
          <c:w val="0.680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Anual'!$C$19:$N$19</c:f>
              <c:numCache/>
            </c:numRef>
          </c:val>
          <c:smooth val="0"/>
        </c:ser>
        <c:marker val="1"/>
        <c:axId val="281392"/>
        <c:axId val="2532529"/>
      </c:lineChart>
      <c:catAx>
        <c:axId val="28139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2529"/>
        <c:crossesAt val="0"/>
        <c:auto val="1"/>
        <c:lblOffset val="100"/>
        <c:noMultiLvlLbl val="0"/>
      </c:catAx>
      <c:valAx>
        <c:axId val="2532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39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625"/>
          <c:y val="0.4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4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73725"/>
          <c:h val="0.843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Anual'!$B$10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Anual'!$C$10:$N$10</c:f>
              <c:numCache/>
            </c:numRef>
          </c:val>
        </c:ser>
        <c:ser>
          <c:idx val="1"/>
          <c:order val="1"/>
          <c:tx>
            <c:strRef>
              <c:f>'Resumen Anual'!$B$14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</c:ser>
        <c:axId val="22792762"/>
        <c:axId val="3808267"/>
      </c:areaChart>
      <c:catAx>
        <c:axId val="22792762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8267"/>
        <c:crossesAt val="0"/>
        <c:auto val="1"/>
        <c:lblOffset val="100"/>
        <c:noMultiLvlLbl val="0"/>
      </c:catAx>
      <c:valAx>
        <c:axId val="3808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9276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0025"/>
          <c:y val="0.2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19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2275"/>
          <c:w val="0.681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Anual'!$C$19:$N$19</c:f>
              <c:numCache/>
            </c:numRef>
          </c:val>
          <c:smooth val="0"/>
        </c:ser>
        <c:ser>
          <c:idx val="1"/>
          <c:order val="1"/>
          <c:tx>
            <c:strRef>
              <c:f>'Resumen Anual'!$B$20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Anual'!$C$20:$N$20</c:f>
              <c:numCache/>
            </c:numRef>
          </c:val>
          <c:smooth val="0"/>
        </c:ser>
        <c:marker val="1"/>
        <c:axId val="34274404"/>
        <c:axId val="40034181"/>
      </c:lineChart>
      <c:catAx>
        <c:axId val="3427440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34181"/>
        <c:crossesAt val="0"/>
        <c:auto val="1"/>
        <c:lblOffset val="100"/>
        <c:noMultiLvlLbl val="0"/>
      </c:catAx>
      <c:valAx>
        <c:axId val="4003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7440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5"/>
          <c:y val="0.2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5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075"/>
          <c:w val="0.701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Anual'!$B$22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Anual'!$C$22:$N$22</c:f>
              <c:numCache/>
            </c:numRef>
          </c:val>
          <c:smooth val="0"/>
        </c:ser>
        <c:ser>
          <c:idx val="1"/>
          <c:order val="1"/>
          <c:tx>
            <c:strRef>
              <c:f>'Resumen Anual'!$B$25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Anual'!$C$25:$N$25</c:f>
              <c:numCache/>
            </c:numRef>
          </c:val>
          <c:smooth val="0"/>
        </c:ser>
        <c:marker val="1"/>
        <c:axId val="24763310"/>
        <c:axId val="21543199"/>
      </c:lineChart>
      <c:catAx>
        <c:axId val="2476331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43199"/>
        <c:crossesAt val="0"/>
        <c:auto val="1"/>
        <c:lblOffset val="100"/>
        <c:noMultiLvlLbl val="0"/>
      </c:catAx>
      <c:valAx>
        <c:axId val="21543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6331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875"/>
          <c:y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12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205"/>
          <c:w val="0.701"/>
          <c:h val="0.85175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Anual'!$B$23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Anual'!$C$23:$N$23</c:f>
              <c:numCache/>
            </c:numRef>
          </c:val>
        </c:ser>
        <c:ser>
          <c:idx val="1"/>
          <c:order val="1"/>
          <c:tx>
            <c:strRef>
              <c:f>'Resumen Anual'!$B$24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Anual'!$C$24:$N$24</c:f>
              <c:numCache/>
            </c:numRef>
          </c:val>
        </c:ser>
        <c:axId val="59671064"/>
        <c:axId val="168665"/>
      </c:areaChart>
      <c:catAx>
        <c:axId val="59671064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665"/>
        <c:crossesAt val="0"/>
        <c:auto val="1"/>
        <c:lblOffset val="100"/>
        <c:noMultiLvlLbl val="0"/>
      </c:catAx>
      <c:valAx>
        <c:axId val="168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7106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2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5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Dotación!$B$3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Dotación!$A$5:$A$10</c:f>
              <c:numCache/>
            </c:numRef>
          </c:cat>
          <c:val>
            <c:numRef>
              <c:f>Dotación!$B$5:$B$10</c:f>
              <c:numCache/>
            </c:numRef>
          </c:val>
          <c:smooth val="0"/>
        </c:ser>
        <c:marker val="1"/>
        <c:axId val="1517986"/>
        <c:axId val="13661875"/>
      </c:lineChart>
      <c:catAx>
        <c:axId val="151798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13661875"/>
        <c:crossesAt val="0"/>
        <c:auto val="1"/>
        <c:lblOffset val="100"/>
        <c:noMultiLvlLbl val="0"/>
      </c:catAx>
      <c:valAx>
        <c:axId val="13661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51798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7275"/>
          <c:y val="0.4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Usuarios</a:t>
            </a:r>
          </a:p>
        </c:rich>
      </c:tx>
      <c:layout>
        <c:manualLayout>
          <c:xMode val="factor"/>
          <c:yMode val="factor"/>
          <c:x val="-0.125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075"/>
          <c:w val="0.691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Anual'!$Q$10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Anual'!$R$10:$X$10</c:f>
              <c:numCache/>
            </c:numRef>
          </c:val>
          <c:smooth val="0"/>
        </c:ser>
        <c:ser>
          <c:idx val="1"/>
          <c:order val="1"/>
          <c:tx>
            <c:strRef>
              <c:f>'Resumen Anual'!$Q$14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Anual'!$R$14:$X$14</c:f>
              <c:numCache/>
            </c:numRef>
          </c:val>
          <c:smooth val="0"/>
        </c:ser>
        <c:ser>
          <c:idx val="2"/>
          <c:order val="2"/>
          <c:tx>
            <c:strRef>
              <c:f>'Resumen Anual'!$Q$16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Anual'!$R$16:$X$16</c:f>
              <c:numCache/>
            </c:numRef>
          </c:val>
          <c:smooth val="0"/>
        </c:ser>
        <c:marker val="1"/>
        <c:axId val="55848012"/>
        <c:axId val="32870061"/>
      </c:lineChart>
      <c:catAx>
        <c:axId val="5584801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70061"/>
        <c:crossesAt val="0"/>
        <c:auto val="1"/>
        <c:lblOffset val="100"/>
        <c:noMultiLvlLbl val="0"/>
      </c:catAx>
      <c:valAx>
        <c:axId val="32870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4801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35"/>
          <c:y val="0.068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Ingresos y costos</a:t>
            </a:r>
          </a:p>
        </c:rich>
      </c:tx>
      <c:layout>
        <c:manualLayout>
          <c:xMode val="factor"/>
          <c:yMode val="factor"/>
          <c:x val="-0.142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245"/>
          <c:w val="0.7322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Anual'!$Q$70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Anual'!$S$3:$X$3</c:f>
              <c:numCache/>
            </c:numRef>
          </c:cat>
          <c:val>
            <c:numRef>
              <c:f>'Resumen Anual'!$S$70:$X$70</c:f>
              <c:numCache/>
            </c:numRef>
          </c:val>
          <c:smooth val="0"/>
        </c:ser>
        <c:ser>
          <c:idx val="1"/>
          <c:order val="1"/>
          <c:tx>
            <c:strRef>
              <c:f>'Resumen Anual'!$Q$97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Anual'!$S$3:$X$3</c:f>
              <c:numCache/>
            </c:numRef>
          </c:cat>
          <c:val>
            <c:numRef>
              <c:f>'Resumen Anual'!$S$97:$X$97</c:f>
              <c:numCache/>
            </c:numRef>
          </c:val>
          <c:smooth val="0"/>
        </c:ser>
        <c:marker val="1"/>
        <c:axId val="27395094"/>
        <c:axId val="45229255"/>
      </c:lineChart>
      <c:catAx>
        <c:axId val="2739509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29255"/>
        <c:crossesAt val="0"/>
        <c:auto val="1"/>
        <c:lblOffset val="100"/>
        <c:noMultiLvlLbl val="0"/>
      </c:catAx>
      <c:valAx>
        <c:axId val="4522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9509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5"/>
          <c:y val="0.252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5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57150" y="472440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Chart 3"/>
        <xdr:cNvGraphicFramePr/>
      </xdr:nvGraphicFramePr>
      <xdr:xfrm>
        <a:off x="6677025" y="590550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Chart 4"/>
        <xdr:cNvGraphicFramePr/>
      </xdr:nvGraphicFramePr>
      <xdr:xfrm>
        <a:off x="6696075" y="4724400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85725" y="4410075"/>
        <a:ext cx="6572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9525</xdr:rowOff>
    </xdr:from>
    <xdr:to>
      <xdr:col>9</xdr:col>
      <xdr:colOff>161925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571750" y="361950"/>
        <a:ext cx="4572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647700</xdr:colOff>
      <xdr:row>8</xdr:row>
      <xdr:rowOff>123825</xdr:rowOff>
    </xdr:from>
    <xdr:to>
      <xdr:col>7</xdr:col>
      <xdr:colOff>247650</xdr:colOff>
      <xdr:row>8</xdr:row>
      <xdr:rowOff>142875</xdr:rowOff>
    </xdr:to>
    <xdr:sp>
      <xdr:nvSpPr>
        <xdr:cNvPr id="2" name="3 Conector recto de flecha"/>
        <xdr:cNvSpPr>
          <a:spLocks/>
        </xdr:cNvSpPr>
      </xdr:nvSpPr>
      <xdr:spPr>
        <a:xfrm>
          <a:off x="3057525" y="1447800"/>
          <a:ext cx="2647950" cy="28575"/>
        </a:xfrm>
        <a:prstGeom prst="straightConnector1">
          <a:avLst/>
        </a:prstGeom>
        <a:noFill/>
        <a:ln w="936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8</xdr:col>
      <xdr:colOff>628650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90500" y="2000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21</xdr:row>
      <xdr:rowOff>85725</xdr:rowOff>
    </xdr:from>
    <xdr:to>
      <xdr:col>8</xdr:col>
      <xdr:colOff>590550</xdr:colOff>
      <xdr:row>40</xdr:row>
      <xdr:rowOff>171450</xdr:rowOff>
    </xdr:to>
    <xdr:graphicFrame>
      <xdr:nvGraphicFramePr>
        <xdr:cNvPr id="2" name="Chart 2"/>
        <xdr:cNvGraphicFramePr/>
      </xdr:nvGraphicFramePr>
      <xdr:xfrm>
        <a:off x="152400" y="4086225"/>
        <a:ext cx="6534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17</xdr:col>
      <xdr:colOff>0</xdr:colOff>
      <xdr:row>20</xdr:row>
      <xdr:rowOff>85725</xdr:rowOff>
    </xdr:to>
    <xdr:graphicFrame>
      <xdr:nvGraphicFramePr>
        <xdr:cNvPr id="3" name="Chart 3"/>
        <xdr:cNvGraphicFramePr/>
      </xdr:nvGraphicFramePr>
      <xdr:xfrm>
        <a:off x="6858000" y="190500"/>
        <a:ext cx="60960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16</xdr:col>
      <xdr:colOff>638175</xdr:colOff>
      <xdr:row>41</xdr:row>
      <xdr:rowOff>85725</xdr:rowOff>
    </xdr:to>
    <xdr:graphicFrame>
      <xdr:nvGraphicFramePr>
        <xdr:cNvPr id="4" name="Chart 4"/>
        <xdr:cNvGraphicFramePr/>
      </xdr:nvGraphicFramePr>
      <xdr:xfrm>
        <a:off x="6858000" y="4191000"/>
        <a:ext cx="5972175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41</xdr:row>
      <xdr:rowOff>133350</xdr:rowOff>
    </xdr:from>
    <xdr:to>
      <xdr:col>8</xdr:col>
      <xdr:colOff>609600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142875" y="7943850"/>
        <a:ext cx="6562725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16</xdr:col>
      <xdr:colOff>676275</xdr:colOff>
      <xdr:row>61</xdr:row>
      <xdr:rowOff>85725</xdr:rowOff>
    </xdr:to>
    <xdr:graphicFrame>
      <xdr:nvGraphicFramePr>
        <xdr:cNvPr id="6" name="Chart 6"/>
        <xdr:cNvGraphicFramePr/>
      </xdr:nvGraphicFramePr>
      <xdr:xfrm>
        <a:off x="6858000" y="8001000"/>
        <a:ext cx="601027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8</xdr:col>
      <xdr:colOff>571500</xdr:colOff>
      <xdr:row>81</xdr:row>
      <xdr:rowOff>85725</xdr:rowOff>
    </xdr:to>
    <xdr:graphicFrame>
      <xdr:nvGraphicFramePr>
        <xdr:cNvPr id="7" name="Chart 7"/>
        <xdr:cNvGraphicFramePr/>
      </xdr:nvGraphicFramePr>
      <xdr:xfrm>
        <a:off x="0" y="11811000"/>
        <a:ext cx="6667500" cy="3705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62</xdr:row>
      <xdr:rowOff>0</xdr:rowOff>
    </xdr:from>
    <xdr:to>
      <xdr:col>16</xdr:col>
      <xdr:colOff>714375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6858000" y="11811000"/>
        <a:ext cx="6048375" cy="3705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X99"/>
  <sheetViews>
    <sheetView tabSelected="1" zoomScale="82" zoomScaleNormal="82" workbookViewId="0" topLeftCell="A1">
      <selection activeCell="D2" sqref="D2"/>
    </sheetView>
  </sheetViews>
  <sheetFormatPr defaultColWidth="11.421875" defaultRowHeight="15"/>
  <cols>
    <col min="1" max="1" width="1.28515625" style="1" customWidth="1"/>
    <col min="2" max="2" width="66.57421875" style="2" customWidth="1"/>
    <col min="3" max="3" width="21.7109375" style="1" customWidth="1"/>
    <col min="4" max="4" width="15.57421875" style="1" customWidth="1"/>
    <col min="5" max="6" width="15.421875" style="1" customWidth="1"/>
    <col min="7" max="7" width="15.140625" style="1" customWidth="1"/>
    <col min="8" max="8" width="15.421875" style="1" customWidth="1"/>
    <col min="9" max="9" width="17.140625" style="1" customWidth="1"/>
    <col min="10" max="14" width="15.421875" style="1" customWidth="1"/>
    <col min="15" max="15" width="16.8515625" style="1" customWidth="1"/>
    <col min="16" max="16" width="13.57421875" style="1" customWidth="1"/>
    <col min="17" max="17" width="49.7109375" style="1" customWidth="1"/>
    <col min="18" max="18" width="19.421875" style="1" customWidth="1"/>
    <col min="19" max="23" width="18.8515625" style="1" customWidth="1"/>
    <col min="24" max="24" width="18.28125" style="1" customWidth="1"/>
    <col min="25" max="16384" width="11.421875" style="1" customWidth="1"/>
  </cols>
  <sheetData>
    <row r="1" ht="5.25" customHeight="1">
      <c r="B1" s="1" t="s">
        <v>0</v>
      </c>
    </row>
    <row r="2" spans="2:18" ht="12.75">
      <c r="B2" s="3" t="s">
        <v>1</v>
      </c>
      <c r="C2" s="4" t="s">
        <v>2</v>
      </c>
      <c r="D2" s="5"/>
      <c r="E2" s="5"/>
      <c r="F2" s="5"/>
      <c r="Q2" s="3" t="s">
        <v>1</v>
      </c>
      <c r="R2" s="6" t="str">
        <f>C2</f>
        <v>AGUAS DE LA LIMA</v>
      </c>
    </row>
    <row r="3" spans="2:24" ht="12.75">
      <c r="B3" s="7" t="s">
        <v>3</v>
      </c>
      <c r="C3" s="8">
        <v>2016</v>
      </c>
      <c r="D3" s="5"/>
      <c r="E3" s="5"/>
      <c r="F3" s="5"/>
      <c r="O3" s="9">
        <f>C3</f>
        <v>2016</v>
      </c>
      <c r="Q3" s="7" t="s">
        <v>3</v>
      </c>
      <c r="R3" s="10">
        <v>2010</v>
      </c>
      <c r="S3" s="10">
        <v>2011</v>
      </c>
      <c r="T3" s="10">
        <v>2012</v>
      </c>
      <c r="U3" s="10">
        <v>2013</v>
      </c>
      <c r="V3" s="10">
        <v>2014</v>
      </c>
      <c r="W3" s="10">
        <v>2015</v>
      </c>
      <c r="X3" s="10">
        <f>O3</f>
        <v>2016</v>
      </c>
    </row>
    <row r="4" spans="2:24" ht="12.75">
      <c r="B4" s="11"/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  <c r="O4" s="15" t="s">
        <v>16</v>
      </c>
      <c r="P4" s="16"/>
      <c r="Q4" s="11"/>
      <c r="R4" s="17" t="s">
        <v>16</v>
      </c>
      <c r="S4" s="17" t="s">
        <v>16</v>
      </c>
      <c r="T4" s="17" t="s">
        <v>16</v>
      </c>
      <c r="U4" s="17" t="s">
        <v>16</v>
      </c>
      <c r="V4" s="17" t="s">
        <v>16</v>
      </c>
      <c r="W4" s="17" t="s">
        <v>16</v>
      </c>
      <c r="X4" s="18" t="s">
        <v>16</v>
      </c>
    </row>
    <row r="5" spans="2:17" ht="12.75">
      <c r="B5" s="19" t="s">
        <v>17</v>
      </c>
      <c r="C5" s="20">
        <f>'importacion Datos'!B5</f>
        <v>42465</v>
      </c>
      <c r="D5" s="20">
        <f>'importacion Datos'!C5</f>
        <v>42465</v>
      </c>
      <c r="E5" s="20">
        <f>'importacion Datos'!D5</f>
        <v>42527</v>
      </c>
      <c r="F5" s="20">
        <f>'importacion Datos'!E5</f>
        <v>42527</v>
      </c>
      <c r="G5" s="20">
        <f>'importacion Datos'!F5</f>
        <v>0</v>
      </c>
      <c r="H5" s="20">
        <f>'importacion Datos'!G5</f>
        <v>0</v>
      </c>
      <c r="I5" s="20">
        <f>'importacion Datos'!H5</f>
        <v>0</v>
      </c>
      <c r="J5" s="20">
        <f>'importacion Datos'!I5</f>
        <v>0</v>
      </c>
      <c r="K5" s="20">
        <f>'importacion Datos'!J5</f>
        <v>0</v>
      </c>
      <c r="L5" s="20">
        <f>'importacion Datos'!K5</f>
        <v>0</v>
      </c>
      <c r="M5" s="20">
        <f>'importacion Datos'!L5</f>
        <v>0</v>
      </c>
      <c r="N5" s="20">
        <f>'importacion Datos'!M5</f>
        <v>0</v>
      </c>
      <c r="O5" s="21"/>
      <c r="P5" s="22"/>
      <c r="Q5" s="19" t="s">
        <v>17</v>
      </c>
    </row>
    <row r="6" spans="2:17" ht="12.75">
      <c r="B6" s="23" t="s">
        <v>18</v>
      </c>
      <c r="C6" s="24" t="str">
        <f>'importacion Datos'!B6</f>
        <v>Enviado</v>
      </c>
      <c r="D6" s="24" t="str">
        <f>'importacion Datos'!C6</f>
        <v>Enviado</v>
      </c>
      <c r="E6" s="24" t="str">
        <f>'importacion Datos'!D6</f>
        <v>Enviado</v>
      </c>
      <c r="F6" s="24" t="str">
        <f>'importacion Datos'!E6</f>
        <v>Enviado</v>
      </c>
      <c r="G6" s="24">
        <f>'importacion Datos'!F6</f>
        <v>0</v>
      </c>
      <c r="H6" s="24">
        <f>'importacion Datos'!G6</f>
        <v>0</v>
      </c>
      <c r="I6" s="24">
        <f>'importacion Datos'!H6</f>
        <v>0</v>
      </c>
      <c r="J6" s="24">
        <f>'importacion Datos'!I6</f>
        <v>0</v>
      </c>
      <c r="K6" s="24">
        <f>'importacion Datos'!J6</f>
        <v>0</v>
      </c>
      <c r="L6" s="24">
        <f>'importacion Datos'!K6</f>
        <v>0</v>
      </c>
      <c r="M6" s="24">
        <f>'importacion Datos'!L6</f>
        <v>0</v>
      </c>
      <c r="N6" s="24">
        <f>'importacion Datos'!M6</f>
        <v>0</v>
      </c>
      <c r="O6" s="25"/>
      <c r="P6" s="22"/>
      <c r="Q6" s="23" t="s">
        <v>18</v>
      </c>
    </row>
    <row r="7" spans="2:17" ht="12.75">
      <c r="B7" s="26" t="s">
        <v>19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2"/>
      <c r="Q7" s="26" t="s">
        <v>19</v>
      </c>
    </row>
    <row r="8" spans="2:24" ht="12.75">
      <c r="B8" s="29" t="s">
        <v>20</v>
      </c>
      <c r="C8" s="30">
        <f>'importacion Datos'!B8</f>
        <v>78400</v>
      </c>
      <c r="D8" s="30">
        <f>'importacion Datos'!C8</f>
        <v>78400</v>
      </c>
      <c r="E8" s="30">
        <f>'importacion Datos'!D8</f>
        <v>78400</v>
      </c>
      <c r="F8" s="30">
        <f>'importacion Datos'!E8</f>
        <v>78400</v>
      </c>
      <c r="G8" s="30">
        <f>'importacion Datos'!F8</f>
        <v>0</v>
      </c>
      <c r="H8" s="30">
        <f>'importacion Datos'!G8</f>
        <v>0</v>
      </c>
      <c r="I8" s="30">
        <f>'importacion Datos'!H8</f>
        <v>0</v>
      </c>
      <c r="J8" s="30">
        <f>'importacion Datos'!I8</f>
        <v>0</v>
      </c>
      <c r="K8" s="30">
        <f>'importacion Datos'!J8</f>
        <v>0</v>
      </c>
      <c r="L8" s="30">
        <f>'importacion Datos'!K8</f>
        <v>0</v>
      </c>
      <c r="M8" s="30">
        <f>'importacion Datos'!L8</f>
        <v>0</v>
      </c>
      <c r="N8" s="30">
        <f>'importacion Datos'!M8</f>
        <v>0</v>
      </c>
      <c r="O8" s="31">
        <f>N8</f>
        <v>0</v>
      </c>
      <c r="P8" s="32"/>
      <c r="Q8" s="33" t="s">
        <v>20</v>
      </c>
      <c r="R8" s="34"/>
      <c r="S8" s="34">
        <v>52235</v>
      </c>
      <c r="T8" s="34">
        <v>53250</v>
      </c>
      <c r="U8" s="34">
        <v>53594</v>
      </c>
      <c r="V8" s="34">
        <v>66272</v>
      </c>
      <c r="W8" s="34">
        <v>69056</v>
      </c>
      <c r="X8" s="34">
        <f>O8</f>
        <v>0</v>
      </c>
    </row>
    <row r="9" spans="2:24" ht="12.75">
      <c r="B9" s="19" t="s">
        <v>21</v>
      </c>
      <c r="C9" s="35">
        <f>'importacion Datos'!B9</f>
        <v>4</v>
      </c>
      <c r="D9" s="35">
        <f>'importacion Datos'!C9</f>
        <v>4</v>
      </c>
      <c r="E9" s="35">
        <f>'importacion Datos'!D9</f>
        <v>4</v>
      </c>
      <c r="F9" s="35">
        <f>'importacion Datos'!E9</f>
        <v>4</v>
      </c>
      <c r="G9" s="35">
        <f>'importacion Datos'!F9</f>
        <v>0</v>
      </c>
      <c r="H9" s="35">
        <f>'importacion Datos'!G9</f>
        <v>0</v>
      </c>
      <c r="I9" s="35">
        <f>'importacion Datos'!H9</f>
        <v>0</v>
      </c>
      <c r="J9" s="35">
        <f>'importacion Datos'!I9</f>
        <v>0</v>
      </c>
      <c r="K9" s="35">
        <f>'importacion Datos'!J9</f>
        <v>0</v>
      </c>
      <c r="L9" s="35">
        <f>'importacion Datos'!K9</f>
        <v>0</v>
      </c>
      <c r="M9" s="35">
        <f>'importacion Datos'!L9</f>
        <v>0</v>
      </c>
      <c r="N9" s="35">
        <f>'importacion Datos'!M9</f>
        <v>0</v>
      </c>
      <c r="O9" s="36">
        <f>N9</f>
        <v>0</v>
      </c>
      <c r="P9" s="37"/>
      <c r="Q9" s="38" t="s">
        <v>21</v>
      </c>
      <c r="R9" s="39"/>
      <c r="S9" s="40">
        <v>5.1102678571428575</v>
      </c>
      <c r="T9" s="40">
        <v>6</v>
      </c>
      <c r="U9" s="40">
        <v>6</v>
      </c>
      <c r="V9" s="40">
        <v>4</v>
      </c>
      <c r="W9" s="40">
        <v>4</v>
      </c>
      <c r="X9" s="40">
        <f aca="true" t="shared" si="0" ref="X9:X42">O9</f>
        <v>0</v>
      </c>
    </row>
    <row r="10" spans="2:24" ht="12.75">
      <c r="B10" s="19" t="s">
        <v>22</v>
      </c>
      <c r="C10" s="41">
        <f>'importacion Datos'!B10</f>
        <v>17264</v>
      </c>
      <c r="D10" s="41">
        <f>'importacion Datos'!C10</f>
        <v>17264</v>
      </c>
      <c r="E10" s="41">
        <f>'importacion Datos'!D10</f>
        <v>17264</v>
      </c>
      <c r="F10" s="41">
        <f>'importacion Datos'!E10</f>
        <v>17264</v>
      </c>
      <c r="G10" s="41">
        <f>'importacion Datos'!F10</f>
        <v>0</v>
      </c>
      <c r="H10" s="41">
        <f>'importacion Datos'!G10</f>
        <v>0</v>
      </c>
      <c r="I10" s="41">
        <f>'importacion Datos'!H10</f>
        <v>0</v>
      </c>
      <c r="J10" s="41">
        <f>'importacion Datos'!I10</f>
        <v>0</v>
      </c>
      <c r="K10" s="41">
        <f>'importacion Datos'!J10</f>
        <v>0</v>
      </c>
      <c r="L10" s="41">
        <f>'importacion Datos'!K10</f>
        <v>0</v>
      </c>
      <c r="M10" s="41">
        <f>'importacion Datos'!L10</f>
        <v>0</v>
      </c>
      <c r="N10" s="41">
        <f>'importacion Datos'!M10</f>
        <v>0</v>
      </c>
      <c r="O10" s="42">
        <f>N10</f>
        <v>0</v>
      </c>
      <c r="P10" s="32"/>
      <c r="Q10" s="38" t="s">
        <v>22</v>
      </c>
      <c r="R10" s="39"/>
      <c r="S10" s="43">
        <v>11200</v>
      </c>
      <c r="T10" s="43">
        <v>11200</v>
      </c>
      <c r="U10" s="43">
        <v>13330</v>
      </c>
      <c r="V10" s="43">
        <v>16568</v>
      </c>
      <c r="W10" s="43">
        <v>17264</v>
      </c>
      <c r="X10" s="43">
        <f t="shared" si="0"/>
        <v>0</v>
      </c>
    </row>
    <row r="11" spans="2:24" ht="12.75">
      <c r="B11" s="19" t="s">
        <v>23</v>
      </c>
      <c r="C11" s="44">
        <f>'importacion Datos'!B11</f>
        <v>11250.68</v>
      </c>
      <c r="D11" s="44">
        <f>'importacion Datos'!C11</f>
        <v>11250.68</v>
      </c>
      <c r="E11" s="44">
        <f>'importacion Datos'!D11</f>
        <v>11250.68</v>
      </c>
      <c r="F11" s="44">
        <f>'importacion Datos'!E11</f>
        <v>11250.68</v>
      </c>
      <c r="G11" s="44">
        <f>'importacion Datos'!F11</f>
        <v>0</v>
      </c>
      <c r="H11" s="44">
        <f>'importacion Datos'!G11</f>
        <v>0</v>
      </c>
      <c r="I11" s="44">
        <f>'importacion Datos'!H11</f>
        <v>0</v>
      </c>
      <c r="J11" s="44">
        <f>'importacion Datos'!I11</f>
        <v>0</v>
      </c>
      <c r="K11" s="44">
        <f>'importacion Datos'!J11</f>
        <v>0</v>
      </c>
      <c r="L11" s="44">
        <f>'importacion Datos'!K11</f>
        <v>0</v>
      </c>
      <c r="M11" s="44">
        <f>'importacion Datos'!L11</f>
        <v>0</v>
      </c>
      <c r="N11" s="44">
        <f>'importacion Datos'!M11</f>
        <v>0</v>
      </c>
      <c r="O11" s="45">
        <f>N11</f>
        <v>0</v>
      </c>
      <c r="P11" s="46"/>
      <c r="Q11" s="38" t="s">
        <v>23</v>
      </c>
      <c r="R11" s="47"/>
      <c r="S11" s="47">
        <v>746.39</v>
      </c>
      <c r="T11" s="47">
        <v>746.39</v>
      </c>
      <c r="U11" s="47">
        <v>746.4</v>
      </c>
      <c r="V11" s="47">
        <v>746.39</v>
      </c>
      <c r="W11" s="47">
        <v>4950</v>
      </c>
      <c r="X11" s="47">
        <f t="shared" si="0"/>
        <v>0</v>
      </c>
    </row>
    <row r="12" spans="2:24" ht="12.75">
      <c r="B12" s="23" t="s">
        <v>24</v>
      </c>
      <c r="C12" s="48">
        <f>'importacion Datos'!B12</f>
        <v>224</v>
      </c>
      <c r="D12" s="48">
        <f>'importacion Datos'!C12</f>
        <v>224</v>
      </c>
      <c r="E12" s="48">
        <f>'importacion Datos'!D12</f>
        <v>224</v>
      </c>
      <c r="F12" s="48">
        <f>'importacion Datos'!E12</f>
        <v>224</v>
      </c>
      <c r="G12" s="48">
        <f>'importacion Datos'!F12</f>
        <v>0</v>
      </c>
      <c r="H12" s="48">
        <f>'importacion Datos'!G12</f>
        <v>0</v>
      </c>
      <c r="I12" s="48">
        <f>'importacion Datos'!H12</f>
        <v>0</v>
      </c>
      <c r="J12" s="48">
        <f>'importacion Datos'!I12</f>
        <v>0</v>
      </c>
      <c r="K12" s="48">
        <f>'importacion Datos'!J12</f>
        <v>0</v>
      </c>
      <c r="L12" s="48">
        <f>'importacion Datos'!K12</f>
        <v>0</v>
      </c>
      <c r="M12" s="48">
        <f>'importacion Datos'!L12</f>
        <v>0</v>
      </c>
      <c r="N12" s="48">
        <f>'importacion Datos'!M12</f>
        <v>0</v>
      </c>
      <c r="O12" s="49">
        <f>N12</f>
        <v>0</v>
      </c>
      <c r="P12" s="50"/>
      <c r="Q12" s="51" t="s">
        <v>24</v>
      </c>
      <c r="R12" s="52"/>
      <c r="S12" s="52">
        <v>224</v>
      </c>
      <c r="T12" s="52">
        <v>224</v>
      </c>
      <c r="U12" s="52">
        <v>224</v>
      </c>
      <c r="V12" s="52">
        <v>224</v>
      </c>
      <c r="W12" s="52">
        <v>0</v>
      </c>
      <c r="X12" s="52">
        <f t="shared" si="0"/>
        <v>0</v>
      </c>
    </row>
    <row r="13" spans="2:23" ht="12.75">
      <c r="B13" s="26" t="s">
        <v>25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 t="s">
        <v>0</v>
      </c>
      <c r="P13" s="50"/>
      <c r="Q13" s="26" t="s">
        <v>25</v>
      </c>
      <c r="S13" s="54" t="s">
        <v>0</v>
      </c>
      <c r="T13" s="50"/>
      <c r="U13" s="50"/>
      <c r="V13" s="50"/>
      <c r="W13" s="50"/>
    </row>
    <row r="14" spans="2:24" ht="12.75">
      <c r="B14" s="29" t="s">
        <v>26</v>
      </c>
      <c r="C14" s="30">
        <f>'importacion Datos'!B14</f>
        <v>7969</v>
      </c>
      <c r="D14" s="30">
        <f>'importacion Datos'!C14</f>
        <v>7969</v>
      </c>
      <c r="E14" s="30">
        <f>'importacion Datos'!D14</f>
        <v>7995</v>
      </c>
      <c r="F14" s="30">
        <f>'importacion Datos'!E14</f>
        <v>8007</v>
      </c>
      <c r="G14" s="30">
        <f>'importacion Datos'!F14</f>
        <v>0</v>
      </c>
      <c r="H14" s="30">
        <f>'importacion Datos'!G14</f>
        <v>0</v>
      </c>
      <c r="I14" s="30">
        <f>'importacion Datos'!H14</f>
        <v>0</v>
      </c>
      <c r="J14" s="30">
        <f>'importacion Datos'!I14</f>
        <v>0</v>
      </c>
      <c r="K14" s="30">
        <f>'importacion Datos'!J14</f>
        <v>0</v>
      </c>
      <c r="L14" s="30">
        <f>'importacion Datos'!K14</f>
        <v>0</v>
      </c>
      <c r="M14" s="30">
        <f>'importacion Datos'!L14</f>
        <v>0</v>
      </c>
      <c r="N14" s="30">
        <f>'importacion Datos'!M14</f>
        <v>0</v>
      </c>
      <c r="O14" s="31">
        <f>N14</f>
        <v>0</v>
      </c>
      <c r="P14" s="32"/>
      <c r="Q14" s="55" t="s">
        <v>26</v>
      </c>
      <c r="R14" s="31"/>
      <c r="S14" s="31">
        <v>6421</v>
      </c>
      <c r="T14" s="31">
        <v>6579</v>
      </c>
      <c r="U14" s="31">
        <v>8349</v>
      </c>
      <c r="V14" s="31">
        <v>8806</v>
      </c>
      <c r="W14" s="31">
        <v>7934</v>
      </c>
      <c r="X14" s="31">
        <f t="shared" si="0"/>
        <v>0</v>
      </c>
    </row>
    <row r="15" spans="2:24" ht="12.75">
      <c r="B15" s="19" t="s">
        <v>27</v>
      </c>
      <c r="C15" s="41">
        <f>'importacion Datos'!B15</f>
        <v>0</v>
      </c>
      <c r="D15" s="41">
        <v>0</v>
      </c>
      <c r="E15" s="41">
        <v>0</v>
      </c>
      <c r="F15" s="41">
        <v>0</v>
      </c>
      <c r="G15" s="41">
        <f>'importacion Datos'!F15</f>
        <v>0</v>
      </c>
      <c r="H15" s="41">
        <f>'importacion Datos'!G15</f>
        <v>0</v>
      </c>
      <c r="I15" s="41">
        <f>'importacion Datos'!H15</f>
        <v>0</v>
      </c>
      <c r="J15" s="41">
        <f>'importacion Datos'!I15</f>
        <v>0</v>
      </c>
      <c r="K15" s="41">
        <f>'importacion Datos'!J15</f>
        <v>0</v>
      </c>
      <c r="L15" s="41">
        <f>'importacion Datos'!K15</f>
        <v>0</v>
      </c>
      <c r="M15" s="41">
        <f>'importacion Datos'!L15</f>
        <v>0</v>
      </c>
      <c r="N15" s="41">
        <f>'importacion Datos'!M15</f>
        <v>0</v>
      </c>
      <c r="O15" s="42">
        <f>SUM(C15:N15)</f>
        <v>0</v>
      </c>
      <c r="P15" s="32"/>
      <c r="Q15" s="56" t="s">
        <v>27</v>
      </c>
      <c r="R15" s="42"/>
      <c r="S15" s="42">
        <v>2173</v>
      </c>
      <c r="T15" s="42">
        <v>0</v>
      </c>
      <c r="U15" s="42">
        <v>0</v>
      </c>
      <c r="V15" s="42">
        <v>2803</v>
      </c>
      <c r="W15" s="42">
        <v>0</v>
      </c>
      <c r="X15" s="42">
        <f t="shared" si="0"/>
        <v>0</v>
      </c>
    </row>
    <row r="16" spans="2:24" ht="12.75">
      <c r="B16" s="19" t="s">
        <v>28</v>
      </c>
      <c r="C16" s="41">
        <f>'importacion Datos'!B16</f>
        <v>8228</v>
      </c>
      <c r="D16" s="41">
        <f>'importacion Datos'!C16</f>
        <v>8228</v>
      </c>
      <c r="E16" s="41">
        <f>'importacion Datos'!D16</f>
        <v>8258</v>
      </c>
      <c r="F16" s="41">
        <f>'importacion Datos'!E16</f>
        <v>8269</v>
      </c>
      <c r="G16" s="41">
        <f>'importacion Datos'!F16</f>
        <v>0</v>
      </c>
      <c r="H16" s="41">
        <f>'importacion Datos'!G16</f>
        <v>0</v>
      </c>
      <c r="I16" s="41">
        <f>'importacion Datos'!H16</f>
        <v>0</v>
      </c>
      <c r="J16" s="41">
        <f>'importacion Datos'!I16</f>
        <v>0</v>
      </c>
      <c r="K16" s="41">
        <f>'importacion Datos'!J16</f>
        <v>0</v>
      </c>
      <c r="L16" s="41">
        <f>'importacion Datos'!K16</f>
        <v>0</v>
      </c>
      <c r="M16" s="41">
        <f>'importacion Datos'!L16</f>
        <v>0</v>
      </c>
      <c r="N16" s="41">
        <f>'importacion Datos'!M16</f>
        <v>0</v>
      </c>
      <c r="O16" s="42">
        <f>N16</f>
        <v>0</v>
      </c>
      <c r="P16" s="32"/>
      <c r="Q16" s="56" t="s">
        <v>28</v>
      </c>
      <c r="R16" s="42"/>
      <c r="S16" s="42">
        <v>6495</v>
      </c>
      <c r="T16" s="42">
        <v>6950</v>
      </c>
      <c r="U16" s="42">
        <v>8858</v>
      </c>
      <c r="V16" s="42">
        <v>9065</v>
      </c>
      <c r="W16" s="42">
        <v>8190</v>
      </c>
      <c r="X16" s="42">
        <f t="shared" si="0"/>
        <v>0</v>
      </c>
    </row>
    <row r="17" spans="2:24" ht="12.75">
      <c r="B17" s="19" t="s">
        <v>29</v>
      </c>
      <c r="C17" s="41">
        <f>'importacion Datos'!B17</f>
        <v>0</v>
      </c>
      <c r="D17" s="41">
        <f>'importacion Datos'!C17</f>
        <v>0</v>
      </c>
      <c r="E17" s="41">
        <f>'importacion Datos'!D17</f>
        <v>0</v>
      </c>
      <c r="F17" s="41">
        <f>'importacion Datos'!E17</f>
        <v>0</v>
      </c>
      <c r="G17" s="41">
        <f>'importacion Datos'!F17</f>
        <v>0</v>
      </c>
      <c r="H17" s="41">
        <f>'importacion Datos'!G17</f>
        <v>0</v>
      </c>
      <c r="I17" s="41">
        <f>'importacion Datos'!H17</f>
        <v>0</v>
      </c>
      <c r="J17" s="41">
        <f>'importacion Datos'!I17</f>
        <v>0</v>
      </c>
      <c r="K17" s="41">
        <f>'importacion Datos'!J17</f>
        <v>0</v>
      </c>
      <c r="L17" s="41">
        <f>'importacion Datos'!K17</f>
        <v>0</v>
      </c>
      <c r="M17" s="41">
        <f>'importacion Datos'!L17</f>
        <v>0</v>
      </c>
      <c r="N17" s="41">
        <f>'importacion Datos'!M17</f>
        <v>0</v>
      </c>
      <c r="O17" s="42">
        <f>SUM(C17:N17)</f>
        <v>0</v>
      </c>
      <c r="P17" s="32"/>
      <c r="Q17" s="56" t="s">
        <v>29</v>
      </c>
      <c r="R17" s="42"/>
      <c r="S17" s="42">
        <v>1</v>
      </c>
      <c r="T17" s="42">
        <v>0</v>
      </c>
      <c r="U17" s="42">
        <v>0</v>
      </c>
      <c r="V17" s="42">
        <v>0</v>
      </c>
      <c r="W17" s="42">
        <v>0</v>
      </c>
      <c r="X17" s="42">
        <f t="shared" si="0"/>
        <v>0</v>
      </c>
    </row>
    <row r="18" spans="2:24" ht="12.75">
      <c r="B18" s="19" t="s">
        <v>30</v>
      </c>
      <c r="C18" s="41">
        <f>'importacion Datos'!B18</f>
        <v>0</v>
      </c>
      <c r="D18" s="41">
        <f>'importacion Datos'!C18</f>
        <v>0</v>
      </c>
      <c r="E18" s="41">
        <f>'importacion Datos'!D18</f>
        <v>0</v>
      </c>
      <c r="F18" s="41">
        <f>'importacion Datos'!E18</f>
        <v>0</v>
      </c>
      <c r="G18" s="41">
        <f>'importacion Datos'!F18</f>
        <v>0</v>
      </c>
      <c r="H18" s="41">
        <f>'importacion Datos'!G18</f>
        <v>0</v>
      </c>
      <c r="I18" s="41">
        <f>'importacion Datos'!H18</f>
        <v>0</v>
      </c>
      <c r="J18" s="41">
        <f>'importacion Datos'!I18</f>
        <v>0</v>
      </c>
      <c r="K18" s="41">
        <f>'importacion Datos'!J18</f>
        <v>0</v>
      </c>
      <c r="L18" s="41">
        <f>'importacion Datos'!K18</f>
        <v>0</v>
      </c>
      <c r="M18" s="41">
        <f>'importacion Datos'!L18</f>
        <v>0</v>
      </c>
      <c r="N18" s="41">
        <f>'importacion Datos'!M18</f>
        <v>0</v>
      </c>
      <c r="O18" s="42">
        <f>SUM(C18:N18)</f>
        <v>0</v>
      </c>
      <c r="P18" s="32"/>
      <c r="Q18" s="56" t="s">
        <v>30</v>
      </c>
      <c r="R18" s="42"/>
      <c r="S18" s="42">
        <v>1216</v>
      </c>
      <c r="T18" s="42">
        <v>0</v>
      </c>
      <c r="U18" s="42">
        <v>0</v>
      </c>
      <c r="V18" s="42">
        <v>0</v>
      </c>
      <c r="W18" s="42">
        <v>0</v>
      </c>
      <c r="X18" s="42">
        <f t="shared" si="0"/>
        <v>0</v>
      </c>
    </row>
    <row r="19" spans="2:24" ht="12.75">
      <c r="B19" s="19" t="s">
        <v>31</v>
      </c>
      <c r="C19" s="41">
        <f>'importacion Datos'!B19</f>
        <v>0</v>
      </c>
      <c r="D19" s="41">
        <f>'importacion Datos'!C19</f>
        <v>0</v>
      </c>
      <c r="E19" s="41">
        <f>'importacion Datos'!D19</f>
        <v>0</v>
      </c>
      <c r="F19" s="41">
        <f>'importacion Datos'!E19</f>
        <v>0</v>
      </c>
      <c r="G19" s="41">
        <f>'importacion Datos'!F19</f>
        <v>0</v>
      </c>
      <c r="H19" s="41">
        <f>'importacion Datos'!G19</f>
        <v>0</v>
      </c>
      <c r="I19" s="41">
        <f>'importacion Datos'!H19</f>
        <v>0</v>
      </c>
      <c r="J19" s="41">
        <f>'importacion Datos'!I19</f>
        <v>0</v>
      </c>
      <c r="K19" s="41">
        <f>'importacion Datos'!J19</f>
        <v>0</v>
      </c>
      <c r="L19" s="41">
        <f>'importacion Datos'!K19</f>
        <v>0</v>
      </c>
      <c r="M19" s="41">
        <f>'importacion Datos'!L19</f>
        <v>0</v>
      </c>
      <c r="N19" s="41">
        <f>'importacion Datos'!M19</f>
        <v>0</v>
      </c>
      <c r="O19" s="42">
        <f>N19</f>
        <v>0</v>
      </c>
      <c r="P19" s="32"/>
      <c r="Q19" s="56" t="s">
        <v>31</v>
      </c>
      <c r="R19" s="42"/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f t="shared" si="0"/>
        <v>0</v>
      </c>
    </row>
    <row r="20" spans="2:24" ht="12.75">
      <c r="B20" s="23" t="s">
        <v>32</v>
      </c>
      <c r="C20" s="57">
        <f>'importacion Datos'!B20</f>
        <v>0</v>
      </c>
      <c r="D20" s="57">
        <f>'importacion Datos'!C20</f>
        <v>0</v>
      </c>
      <c r="E20" s="57">
        <f>'importacion Datos'!D20</f>
        <v>0</v>
      </c>
      <c r="F20" s="57">
        <f>'importacion Datos'!E20</f>
        <v>0</v>
      </c>
      <c r="G20" s="57">
        <f>'importacion Datos'!F20</f>
        <v>0</v>
      </c>
      <c r="H20" s="57">
        <f>'importacion Datos'!G20</f>
        <v>0</v>
      </c>
      <c r="I20" s="57">
        <f>'importacion Datos'!H20</f>
        <v>0</v>
      </c>
      <c r="J20" s="57">
        <f>'importacion Datos'!I20</f>
        <v>0</v>
      </c>
      <c r="K20" s="57">
        <f>'importacion Datos'!J20</f>
        <v>0</v>
      </c>
      <c r="L20" s="57">
        <f>'importacion Datos'!K20</f>
        <v>0</v>
      </c>
      <c r="M20" s="57">
        <f>'importacion Datos'!L20</f>
        <v>0</v>
      </c>
      <c r="N20" s="57">
        <f>'importacion Datos'!M20</f>
        <v>0</v>
      </c>
      <c r="O20" s="58">
        <f>N20</f>
        <v>0</v>
      </c>
      <c r="P20" s="32"/>
      <c r="Q20" s="59" t="s">
        <v>32</v>
      </c>
      <c r="R20" s="58"/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f t="shared" si="0"/>
        <v>0</v>
      </c>
    </row>
    <row r="21" spans="2:23" ht="12.75">
      <c r="B21" s="26" t="s">
        <v>33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54"/>
      <c r="P21" s="50"/>
      <c r="Q21" s="26" t="s">
        <v>33</v>
      </c>
      <c r="S21" s="54"/>
      <c r="T21" s="50"/>
      <c r="U21" s="50"/>
      <c r="V21" s="50"/>
      <c r="W21" s="50"/>
    </row>
    <row r="22" spans="2:24" ht="12.75">
      <c r="B22" s="29" t="s">
        <v>34</v>
      </c>
      <c r="C22" s="61">
        <f>'importacion Datos'!B22</f>
        <v>33280</v>
      </c>
      <c r="D22" s="61">
        <f>'importacion Datos'!C22</f>
        <v>33280</v>
      </c>
      <c r="E22" s="61">
        <f>'importacion Datos'!D22</f>
        <v>33280</v>
      </c>
      <c r="F22" s="61">
        <f>'importacion Datos'!E22</f>
        <v>33280</v>
      </c>
      <c r="G22" s="61">
        <f>'importacion Datos'!F22</f>
        <v>0</v>
      </c>
      <c r="H22" s="61">
        <f>'importacion Datos'!G22</f>
        <v>0</v>
      </c>
      <c r="I22" s="61">
        <f>'importacion Datos'!H22</f>
        <v>0</v>
      </c>
      <c r="J22" s="61">
        <f>'importacion Datos'!I22</f>
        <v>0</v>
      </c>
      <c r="K22" s="61">
        <f>'importacion Datos'!J22</f>
        <v>0</v>
      </c>
      <c r="L22" s="61">
        <f>'importacion Datos'!K22</f>
        <v>0</v>
      </c>
      <c r="M22" s="61">
        <f>'importacion Datos'!L22</f>
        <v>0</v>
      </c>
      <c r="N22" s="61">
        <f>'importacion Datos'!M22</f>
        <v>0</v>
      </c>
      <c r="O22" s="31">
        <f>SUM(C22:N22)</f>
        <v>133120</v>
      </c>
      <c r="P22" s="32"/>
      <c r="Q22" s="55" t="s">
        <v>34</v>
      </c>
      <c r="R22" s="31"/>
      <c r="S22" s="31">
        <v>2685200</v>
      </c>
      <c r="T22" s="31">
        <v>4603200</v>
      </c>
      <c r="U22" s="31">
        <v>4603200</v>
      </c>
      <c r="V22" s="31">
        <v>4414882</v>
      </c>
      <c r="W22" s="31">
        <v>3993617.5</v>
      </c>
      <c r="X22" s="31">
        <f t="shared" si="0"/>
        <v>133120</v>
      </c>
    </row>
    <row r="23" spans="2:24" ht="12.75">
      <c r="B23" s="19" t="s">
        <v>35</v>
      </c>
      <c r="C23" s="62">
        <f>'importacion Datos'!B23</f>
        <v>0</v>
      </c>
      <c r="D23" s="62">
        <f>'importacion Datos'!C23</f>
        <v>0</v>
      </c>
      <c r="E23" s="62">
        <f>'importacion Datos'!D23</f>
        <v>0</v>
      </c>
      <c r="F23" s="62">
        <f>'importacion Datos'!E23</f>
        <v>0</v>
      </c>
      <c r="G23" s="62">
        <f>'importacion Datos'!F23</f>
        <v>0</v>
      </c>
      <c r="H23" s="62">
        <f>'importacion Datos'!G23</f>
        <v>0</v>
      </c>
      <c r="I23" s="62">
        <f>'importacion Datos'!H23</f>
        <v>0</v>
      </c>
      <c r="J23" s="62">
        <f>'importacion Datos'!I23</f>
        <v>0</v>
      </c>
      <c r="K23" s="62">
        <f>'importacion Datos'!J23</f>
        <v>0</v>
      </c>
      <c r="L23" s="62">
        <f>'importacion Datos'!K23</f>
        <v>0</v>
      </c>
      <c r="M23" s="62">
        <f>'importacion Datos'!L23</f>
        <v>0</v>
      </c>
      <c r="N23" s="62">
        <f>'importacion Datos'!M23</f>
        <v>0</v>
      </c>
      <c r="O23" s="42">
        <f>SUM(C23:N23)</f>
        <v>0</v>
      </c>
      <c r="P23" s="32"/>
      <c r="Q23" s="56" t="s">
        <v>35</v>
      </c>
      <c r="R23" s="42"/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f t="shared" si="0"/>
        <v>0</v>
      </c>
    </row>
    <row r="24" spans="2:24" ht="12.75">
      <c r="B24" s="19" t="s">
        <v>36</v>
      </c>
      <c r="C24" s="62">
        <f>'importacion Datos'!B24</f>
        <v>33280</v>
      </c>
      <c r="D24" s="62">
        <f>'importacion Datos'!C24</f>
        <v>33280</v>
      </c>
      <c r="E24" s="62">
        <f>'importacion Datos'!D24</f>
        <v>33280</v>
      </c>
      <c r="F24" s="62">
        <f>'importacion Datos'!E24</f>
        <v>33280</v>
      </c>
      <c r="G24" s="62">
        <f>'importacion Datos'!F24</f>
        <v>0</v>
      </c>
      <c r="H24" s="62">
        <f>'importacion Datos'!G24</f>
        <v>0</v>
      </c>
      <c r="I24" s="62">
        <f>'importacion Datos'!H24</f>
        <v>0</v>
      </c>
      <c r="J24" s="62">
        <f>'importacion Datos'!I24</f>
        <v>0</v>
      </c>
      <c r="K24" s="62">
        <f>'importacion Datos'!J24</f>
        <v>0</v>
      </c>
      <c r="L24" s="62">
        <f>'importacion Datos'!K24</f>
        <v>0</v>
      </c>
      <c r="M24" s="62">
        <f>'importacion Datos'!L24</f>
        <v>0</v>
      </c>
      <c r="N24" s="62">
        <f>'importacion Datos'!M24</f>
        <v>0</v>
      </c>
      <c r="O24" s="42">
        <f>SUM(C24:N24)</f>
        <v>133120</v>
      </c>
      <c r="P24" s="32"/>
      <c r="Q24" s="56" t="s">
        <v>36</v>
      </c>
      <c r="R24" s="42"/>
      <c r="S24" s="42">
        <v>2685200</v>
      </c>
      <c r="T24" s="42">
        <v>4603200</v>
      </c>
      <c r="U24" s="42">
        <v>4603200</v>
      </c>
      <c r="V24" s="42">
        <v>4414882</v>
      </c>
      <c r="W24" s="42">
        <v>3993617.5</v>
      </c>
      <c r="X24" s="42">
        <f t="shared" si="0"/>
        <v>133120</v>
      </c>
    </row>
    <row r="25" spans="2:24" ht="12.75">
      <c r="B25" s="23" t="s">
        <v>37</v>
      </c>
      <c r="C25" s="63" t="str">
        <f>'importacion Datos'!B25</f>
        <v> </v>
      </c>
      <c r="D25" s="63" t="str">
        <f>'importacion Datos'!C25</f>
        <v> </v>
      </c>
      <c r="E25" s="63" t="str">
        <f>'importacion Datos'!D25</f>
        <v> </v>
      </c>
      <c r="F25" s="63" t="str">
        <f>'importacion Datos'!E25</f>
        <v> </v>
      </c>
      <c r="G25" s="63">
        <f>'importacion Datos'!F25</f>
        <v>0</v>
      </c>
      <c r="H25" s="63">
        <f>'importacion Datos'!G25</f>
        <v>0</v>
      </c>
      <c r="I25" s="63">
        <f>'importacion Datos'!H25</f>
        <v>0</v>
      </c>
      <c r="J25" s="63">
        <f>'importacion Datos'!I25</f>
        <v>0</v>
      </c>
      <c r="K25" s="63">
        <f>'importacion Datos'!J25</f>
        <v>0</v>
      </c>
      <c r="L25" s="63">
        <f>'importacion Datos'!K25</f>
        <v>0</v>
      </c>
      <c r="M25" s="63">
        <f>'importacion Datos'!L25</f>
        <v>0</v>
      </c>
      <c r="N25" s="63">
        <f>'importacion Datos'!M25</f>
        <v>0</v>
      </c>
      <c r="O25" s="58">
        <f>SUM(C25:N25)</f>
        <v>0</v>
      </c>
      <c r="P25" s="32"/>
      <c r="Q25" s="59" t="s">
        <v>37</v>
      </c>
      <c r="R25" s="58"/>
      <c r="S25" s="58">
        <v>2685200</v>
      </c>
      <c r="T25" s="58">
        <v>4603200</v>
      </c>
      <c r="U25" s="58">
        <v>4603200</v>
      </c>
      <c r="V25" s="58">
        <v>4034042</v>
      </c>
      <c r="W25" s="58">
        <v>3993617.5</v>
      </c>
      <c r="X25" s="58">
        <f t="shared" si="0"/>
        <v>0</v>
      </c>
    </row>
    <row r="26" spans="2:23" ht="12.75">
      <c r="B26" s="26" t="s">
        <v>38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54" t="s">
        <v>0</v>
      </c>
      <c r="P26" s="50"/>
      <c r="Q26" s="26" t="s">
        <v>38</v>
      </c>
      <c r="S26" s="54" t="s">
        <v>0</v>
      </c>
      <c r="T26" s="50"/>
      <c r="U26" s="50"/>
      <c r="V26" s="50"/>
      <c r="W26" s="50"/>
    </row>
    <row r="27" spans="2:24" ht="12.75">
      <c r="B27" s="29" t="s">
        <v>39</v>
      </c>
      <c r="C27" s="64">
        <f>'importacion Datos'!B27</f>
        <v>12</v>
      </c>
      <c r="D27" s="64">
        <f>'importacion Datos'!C27</f>
        <v>12</v>
      </c>
      <c r="E27" s="64">
        <f>'importacion Datos'!D27</f>
        <v>12</v>
      </c>
      <c r="F27" s="64">
        <f>'importacion Datos'!E27</f>
        <v>12</v>
      </c>
      <c r="G27" s="64">
        <f>'importacion Datos'!F27</f>
        <v>0</v>
      </c>
      <c r="H27" s="64">
        <f>'importacion Datos'!G27</f>
        <v>0</v>
      </c>
      <c r="I27" s="64">
        <f>'importacion Datos'!H27</f>
        <v>0</v>
      </c>
      <c r="J27" s="64">
        <f>'importacion Datos'!I27</f>
        <v>0</v>
      </c>
      <c r="K27" s="64">
        <f>'importacion Datos'!J27</f>
        <v>0</v>
      </c>
      <c r="L27" s="64">
        <f>'importacion Datos'!K27</f>
        <v>0</v>
      </c>
      <c r="M27" s="64">
        <f>'importacion Datos'!L27</f>
        <v>0</v>
      </c>
      <c r="N27" s="64">
        <f>'importacion Datos'!M27</f>
        <v>0</v>
      </c>
      <c r="O27" s="65">
        <f aca="true" t="shared" si="1" ref="O27:O33">SUM(C27:N27)</f>
        <v>48</v>
      </c>
      <c r="P27" s="50"/>
      <c r="Q27" s="55" t="s">
        <v>39</v>
      </c>
      <c r="R27" s="65"/>
      <c r="S27" s="65">
        <v>21</v>
      </c>
      <c r="T27" s="65">
        <v>60</v>
      </c>
      <c r="U27" s="65">
        <v>55</v>
      </c>
      <c r="V27" s="65">
        <v>45</v>
      </c>
      <c r="W27" s="65">
        <v>25</v>
      </c>
      <c r="X27" s="65">
        <f t="shared" si="0"/>
        <v>48</v>
      </c>
    </row>
    <row r="28" spans="2:24" ht="12.75">
      <c r="B28" s="19" t="s">
        <v>40</v>
      </c>
      <c r="C28" s="66">
        <f>'importacion Datos'!B28</f>
        <v>5</v>
      </c>
      <c r="D28" s="66">
        <f>'importacion Datos'!C28</f>
        <v>0</v>
      </c>
      <c r="E28" s="66">
        <f>'importacion Datos'!D28</f>
        <v>0</v>
      </c>
      <c r="F28" s="66">
        <f>'importacion Datos'!E28</f>
        <v>0</v>
      </c>
      <c r="G28" s="66">
        <f>'importacion Datos'!F28</f>
        <v>0</v>
      </c>
      <c r="H28" s="66">
        <f>'importacion Datos'!G28</f>
        <v>0</v>
      </c>
      <c r="I28" s="66">
        <f>'importacion Datos'!H28</f>
        <v>0</v>
      </c>
      <c r="J28" s="66">
        <f>'importacion Datos'!I28</f>
        <v>0</v>
      </c>
      <c r="K28" s="66">
        <f>'importacion Datos'!J28</f>
        <v>0</v>
      </c>
      <c r="L28" s="66">
        <f>'importacion Datos'!K28</f>
        <v>0</v>
      </c>
      <c r="M28" s="66">
        <f>'importacion Datos'!L28</f>
        <v>0</v>
      </c>
      <c r="N28" s="66">
        <f>'importacion Datos'!M28</f>
        <v>0</v>
      </c>
      <c r="O28" s="67">
        <f t="shared" si="1"/>
        <v>5</v>
      </c>
      <c r="P28" s="50"/>
      <c r="Q28" s="56" t="s">
        <v>40</v>
      </c>
      <c r="R28" s="67"/>
      <c r="S28" s="67">
        <v>9</v>
      </c>
      <c r="T28" s="67">
        <v>0</v>
      </c>
      <c r="U28" s="67">
        <v>0</v>
      </c>
      <c r="V28" s="67">
        <v>4</v>
      </c>
      <c r="W28" s="67">
        <v>0</v>
      </c>
      <c r="X28" s="67">
        <f t="shared" si="0"/>
        <v>5</v>
      </c>
    </row>
    <row r="29" spans="2:24" ht="12.75">
      <c r="B29" s="19" t="s">
        <v>41</v>
      </c>
      <c r="C29" s="66">
        <f>'importacion Datos'!B29</f>
        <v>0</v>
      </c>
      <c r="D29" s="66">
        <f>'importacion Datos'!C29</f>
        <v>0</v>
      </c>
      <c r="E29" s="66">
        <f>'importacion Datos'!D29</f>
        <v>0</v>
      </c>
      <c r="F29" s="66">
        <f>'importacion Datos'!E29</f>
        <v>0</v>
      </c>
      <c r="G29" s="66">
        <f>'importacion Datos'!F29</f>
        <v>0</v>
      </c>
      <c r="H29" s="66">
        <f>'importacion Datos'!G29</f>
        <v>0</v>
      </c>
      <c r="I29" s="66">
        <f>'importacion Datos'!H29</f>
        <v>0</v>
      </c>
      <c r="J29" s="66">
        <f>'importacion Datos'!I29</f>
        <v>0</v>
      </c>
      <c r="K29" s="66">
        <f>'importacion Datos'!J29</f>
        <v>0</v>
      </c>
      <c r="L29" s="66">
        <f>'importacion Datos'!K29</f>
        <v>0</v>
      </c>
      <c r="M29" s="66">
        <f>'importacion Datos'!L29</f>
        <v>0</v>
      </c>
      <c r="N29" s="66">
        <f>'importacion Datos'!M29</f>
        <v>0</v>
      </c>
      <c r="O29" s="67">
        <f t="shared" si="1"/>
        <v>0</v>
      </c>
      <c r="P29" s="50"/>
      <c r="Q29" s="56" t="s">
        <v>41</v>
      </c>
      <c r="R29" s="67"/>
      <c r="S29" s="67">
        <v>7</v>
      </c>
      <c r="T29" s="67">
        <v>0</v>
      </c>
      <c r="U29" s="67">
        <v>0</v>
      </c>
      <c r="V29" s="67">
        <v>0</v>
      </c>
      <c r="W29" s="67">
        <v>0</v>
      </c>
      <c r="X29" s="67">
        <f t="shared" si="0"/>
        <v>0</v>
      </c>
    </row>
    <row r="30" spans="2:24" ht="12.75">
      <c r="B30" s="19" t="s">
        <v>42</v>
      </c>
      <c r="C30" s="66">
        <f>'importacion Datos'!B30</f>
        <v>0</v>
      </c>
      <c r="D30" s="66">
        <f>'importacion Datos'!C30</f>
        <v>0</v>
      </c>
      <c r="E30" s="66">
        <f>'importacion Datos'!D30</f>
        <v>0</v>
      </c>
      <c r="F30" s="66">
        <f>'importacion Datos'!E30</f>
        <v>0</v>
      </c>
      <c r="G30" s="66">
        <f>'importacion Datos'!F30</f>
        <v>0</v>
      </c>
      <c r="H30" s="66">
        <f>'importacion Datos'!G30</f>
        <v>0</v>
      </c>
      <c r="I30" s="66">
        <f>'importacion Datos'!H30</f>
        <v>0</v>
      </c>
      <c r="J30" s="66">
        <f>'importacion Datos'!I30</f>
        <v>0</v>
      </c>
      <c r="K30" s="66">
        <f>'importacion Datos'!J30</f>
        <v>0</v>
      </c>
      <c r="L30" s="66">
        <f>'importacion Datos'!K30</f>
        <v>0</v>
      </c>
      <c r="M30" s="66">
        <f>'importacion Datos'!L30</f>
        <v>0</v>
      </c>
      <c r="N30" s="66">
        <f>'importacion Datos'!M30</f>
        <v>0</v>
      </c>
      <c r="O30" s="67">
        <f t="shared" si="1"/>
        <v>0</v>
      </c>
      <c r="P30" s="50"/>
      <c r="Q30" s="56" t="s">
        <v>42</v>
      </c>
      <c r="R30" s="67"/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f t="shared" si="0"/>
        <v>0</v>
      </c>
    </row>
    <row r="31" spans="2:24" ht="12.75">
      <c r="B31" s="19" t="s">
        <v>43</v>
      </c>
      <c r="C31" s="66">
        <f>'importacion Datos'!B31</f>
        <v>0</v>
      </c>
      <c r="D31" s="66">
        <f>'importacion Datos'!C31</f>
        <v>0</v>
      </c>
      <c r="E31" s="66">
        <f>'importacion Datos'!D31</f>
        <v>0</v>
      </c>
      <c r="F31" s="66">
        <f>'importacion Datos'!E31</f>
        <v>0</v>
      </c>
      <c r="G31" s="66">
        <f>'importacion Datos'!F31</f>
        <v>0</v>
      </c>
      <c r="H31" s="66">
        <f>'importacion Datos'!G31</f>
        <v>0</v>
      </c>
      <c r="I31" s="66">
        <f>'importacion Datos'!H31</f>
        <v>0</v>
      </c>
      <c r="J31" s="66">
        <f>'importacion Datos'!I31</f>
        <v>0</v>
      </c>
      <c r="K31" s="66">
        <f>'importacion Datos'!J31</f>
        <v>0</v>
      </c>
      <c r="L31" s="66">
        <f>'importacion Datos'!K31</f>
        <v>0</v>
      </c>
      <c r="M31" s="66">
        <f>'importacion Datos'!L31</f>
        <v>0</v>
      </c>
      <c r="N31" s="66">
        <f>'importacion Datos'!M31</f>
        <v>0</v>
      </c>
      <c r="O31" s="67">
        <f t="shared" si="1"/>
        <v>0</v>
      </c>
      <c r="P31" s="50"/>
      <c r="Q31" s="56" t="s">
        <v>43</v>
      </c>
      <c r="R31" s="67"/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f t="shared" si="0"/>
        <v>0</v>
      </c>
    </row>
    <row r="32" spans="2:24" ht="12.75">
      <c r="B32" s="19" t="s">
        <v>44</v>
      </c>
      <c r="C32" s="66">
        <f>'importacion Datos'!B32</f>
        <v>0</v>
      </c>
      <c r="D32" s="66">
        <f>'importacion Datos'!C32</f>
        <v>0</v>
      </c>
      <c r="E32" s="66">
        <f>'importacion Datos'!D32</f>
        <v>0</v>
      </c>
      <c r="F32" s="66">
        <f>'importacion Datos'!E32</f>
        <v>0</v>
      </c>
      <c r="G32" s="66">
        <f>'importacion Datos'!F32</f>
        <v>0</v>
      </c>
      <c r="H32" s="66">
        <f>'importacion Datos'!G32</f>
        <v>0</v>
      </c>
      <c r="I32" s="66">
        <f>'importacion Datos'!H32</f>
        <v>0</v>
      </c>
      <c r="J32" s="66">
        <f>'importacion Datos'!I32</f>
        <v>0</v>
      </c>
      <c r="K32" s="66">
        <f>'importacion Datos'!J32</f>
        <v>0</v>
      </c>
      <c r="L32" s="66">
        <f>'importacion Datos'!K32</f>
        <v>0</v>
      </c>
      <c r="M32" s="66">
        <f>'importacion Datos'!L32</f>
        <v>0</v>
      </c>
      <c r="N32" s="66">
        <f>'importacion Datos'!M32</f>
        <v>0</v>
      </c>
      <c r="O32" s="67">
        <f t="shared" si="1"/>
        <v>0</v>
      </c>
      <c r="P32" s="50"/>
      <c r="Q32" s="56" t="s">
        <v>44</v>
      </c>
      <c r="R32" s="67"/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f t="shared" si="0"/>
        <v>0</v>
      </c>
    </row>
    <row r="33" spans="2:24" ht="12.75">
      <c r="B33" s="23" t="s">
        <v>45</v>
      </c>
      <c r="C33" s="68">
        <f>'importacion Datos'!B33</f>
        <v>0</v>
      </c>
      <c r="D33" s="68">
        <f>'importacion Datos'!C33</f>
        <v>0</v>
      </c>
      <c r="E33" s="68">
        <f>'importacion Datos'!D33</f>
        <v>0</v>
      </c>
      <c r="F33" s="68">
        <f>'importacion Datos'!E33</f>
        <v>0</v>
      </c>
      <c r="G33" s="68">
        <f>'importacion Datos'!F33</f>
        <v>0</v>
      </c>
      <c r="H33" s="68">
        <f>'importacion Datos'!G33</f>
        <v>0</v>
      </c>
      <c r="I33" s="68">
        <f>'importacion Datos'!H33</f>
        <v>0</v>
      </c>
      <c r="J33" s="68">
        <f>'importacion Datos'!I33</f>
        <v>0</v>
      </c>
      <c r="K33" s="68">
        <f>'importacion Datos'!J33</f>
        <v>0</v>
      </c>
      <c r="L33" s="68">
        <f>'importacion Datos'!K33</f>
        <v>0</v>
      </c>
      <c r="M33" s="68">
        <f>'importacion Datos'!L33</f>
        <v>0</v>
      </c>
      <c r="N33" s="68">
        <f>'importacion Datos'!M33</f>
        <v>0</v>
      </c>
      <c r="O33" s="49">
        <f t="shared" si="1"/>
        <v>0</v>
      </c>
      <c r="P33" s="50"/>
      <c r="Q33" s="59" t="s">
        <v>45</v>
      </c>
      <c r="R33" s="49"/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f t="shared" si="0"/>
        <v>0</v>
      </c>
    </row>
    <row r="34" spans="2:23" ht="12.75">
      <c r="B34" s="26" t="s">
        <v>46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54" t="s">
        <v>0</v>
      </c>
      <c r="P34" s="50"/>
      <c r="Q34" s="26" t="s">
        <v>46</v>
      </c>
      <c r="S34" s="54" t="s">
        <v>0</v>
      </c>
      <c r="T34" s="50"/>
      <c r="U34" s="50"/>
      <c r="V34" s="50"/>
      <c r="W34" s="50"/>
    </row>
    <row r="35" spans="2:24" ht="12.75">
      <c r="B35" s="29" t="s">
        <v>47</v>
      </c>
      <c r="C35" s="61">
        <f>'importacion Datos'!B35</f>
        <v>0</v>
      </c>
      <c r="D35" s="61">
        <f>'importacion Datos'!C35</f>
        <v>0</v>
      </c>
      <c r="E35" s="61">
        <f>'importacion Datos'!D35</f>
        <v>0</v>
      </c>
      <c r="F35" s="61">
        <f>'importacion Datos'!E35</f>
        <v>0</v>
      </c>
      <c r="G35" s="61">
        <f>'importacion Datos'!F35</f>
        <v>0</v>
      </c>
      <c r="H35" s="61">
        <f>'importacion Datos'!G35</f>
        <v>0</v>
      </c>
      <c r="I35" s="61">
        <f>'importacion Datos'!H35</f>
        <v>0</v>
      </c>
      <c r="J35" s="61">
        <f>'importacion Datos'!I35</f>
        <v>0</v>
      </c>
      <c r="K35" s="61">
        <f>'importacion Datos'!J35</f>
        <v>0</v>
      </c>
      <c r="L35" s="61">
        <f>'importacion Datos'!K35</f>
        <v>0</v>
      </c>
      <c r="M35" s="61">
        <f>'importacion Datos'!L35</f>
        <v>0</v>
      </c>
      <c r="N35" s="61">
        <f>'importacion Datos'!M35</f>
        <v>0</v>
      </c>
      <c r="O35" s="31">
        <f>AVERAGE(C35:N35)</f>
        <v>0</v>
      </c>
      <c r="P35" s="32"/>
      <c r="Q35" s="55" t="s">
        <v>47</v>
      </c>
      <c r="R35" s="31"/>
      <c r="S35" s="31">
        <v>0</v>
      </c>
      <c r="T35" s="31">
        <v>446.4166666666667</v>
      </c>
      <c r="U35" s="31">
        <v>6421.833333333333</v>
      </c>
      <c r="V35" s="31">
        <v>0</v>
      </c>
      <c r="W35" s="31">
        <v>0</v>
      </c>
      <c r="X35" s="31">
        <f t="shared" si="0"/>
        <v>0</v>
      </c>
    </row>
    <row r="36" spans="2:24" ht="12.75">
      <c r="B36" s="19" t="s">
        <v>48</v>
      </c>
      <c r="C36" s="62">
        <f>'importacion Datos'!B36</f>
        <v>5329</v>
      </c>
      <c r="D36" s="62">
        <f>'importacion Datos'!C36</f>
        <v>5329</v>
      </c>
      <c r="E36" s="62">
        <f>'importacion Datos'!D36</f>
        <v>5355</v>
      </c>
      <c r="F36" s="62">
        <f>'importacion Datos'!E36</f>
        <v>5355</v>
      </c>
      <c r="G36" s="62">
        <f>'importacion Datos'!F36</f>
        <v>0</v>
      </c>
      <c r="H36" s="62">
        <f>'importacion Datos'!G36</f>
        <v>0</v>
      </c>
      <c r="I36" s="62">
        <f>'importacion Datos'!H36</f>
        <v>0</v>
      </c>
      <c r="J36" s="62">
        <f>'importacion Datos'!I36</f>
        <v>0</v>
      </c>
      <c r="K36" s="62">
        <f>'importacion Datos'!J36</f>
        <v>0</v>
      </c>
      <c r="L36" s="62">
        <f>'importacion Datos'!K36</f>
        <v>0</v>
      </c>
      <c r="M36" s="62">
        <f>'importacion Datos'!L36</f>
        <v>0</v>
      </c>
      <c r="N36" s="62">
        <f>'importacion Datos'!M36</f>
        <v>0</v>
      </c>
      <c r="O36" s="42">
        <f>AVERAGE(C36:N36)</f>
        <v>1780.6666666666667</v>
      </c>
      <c r="P36" s="32"/>
      <c r="Q36" s="56" t="s">
        <v>48</v>
      </c>
      <c r="R36" s="42"/>
      <c r="S36" s="42">
        <v>5094.857142857143</v>
      </c>
      <c r="T36" s="42">
        <v>5729.583333333333</v>
      </c>
      <c r="U36" s="42">
        <v>2454.25</v>
      </c>
      <c r="V36" s="42">
        <v>5580.5</v>
      </c>
      <c r="W36" s="42">
        <v>4476.916666666667</v>
      </c>
      <c r="X36" s="42">
        <f t="shared" si="0"/>
        <v>1780.6666666666667</v>
      </c>
    </row>
    <row r="37" spans="2:24" ht="12.75">
      <c r="B37" s="19" t="s">
        <v>49</v>
      </c>
      <c r="C37" s="62">
        <f>'importacion Datos'!B37</f>
        <v>2640</v>
      </c>
      <c r="D37" s="62">
        <f>'importacion Datos'!C37</f>
        <v>2640</v>
      </c>
      <c r="E37" s="62">
        <f>'importacion Datos'!D37</f>
        <v>2640</v>
      </c>
      <c r="F37" s="62">
        <f>'importacion Datos'!E37</f>
        <v>2652</v>
      </c>
      <c r="G37" s="62">
        <f>'importacion Datos'!F37</f>
        <v>0</v>
      </c>
      <c r="H37" s="62">
        <f>'importacion Datos'!G37</f>
        <v>0</v>
      </c>
      <c r="I37" s="62">
        <f>'importacion Datos'!H37</f>
        <v>0</v>
      </c>
      <c r="J37" s="62">
        <f>'importacion Datos'!I37</f>
        <v>0</v>
      </c>
      <c r="K37" s="62">
        <f>'importacion Datos'!J37</f>
        <v>0</v>
      </c>
      <c r="L37" s="62">
        <f>'importacion Datos'!K37</f>
        <v>0</v>
      </c>
      <c r="M37" s="62">
        <f>'importacion Datos'!L37</f>
        <v>0</v>
      </c>
      <c r="N37" s="62">
        <f>'importacion Datos'!M37</f>
        <v>0</v>
      </c>
      <c r="O37" s="42">
        <f>AVERAGE(C37:N37)</f>
        <v>881</v>
      </c>
      <c r="P37" s="32"/>
      <c r="Q37" s="56" t="s">
        <v>49</v>
      </c>
      <c r="R37" s="42"/>
      <c r="S37" s="42">
        <v>164.71428571428572</v>
      </c>
      <c r="T37" s="42">
        <v>389.8333333333333</v>
      </c>
      <c r="U37" s="42">
        <v>29.083333333333332</v>
      </c>
      <c r="V37" s="42">
        <v>3163.6666666666665</v>
      </c>
      <c r="W37" s="42">
        <v>2423.5833333333335</v>
      </c>
      <c r="X37" s="42">
        <f t="shared" si="0"/>
        <v>881</v>
      </c>
    </row>
    <row r="38" spans="2:24" ht="12.75">
      <c r="B38" s="23" t="s">
        <v>50</v>
      </c>
      <c r="C38" s="63">
        <f>'importacion Datos'!B38</f>
        <v>7969</v>
      </c>
      <c r="D38" s="63">
        <f>'importacion Datos'!C38</f>
        <v>7969</v>
      </c>
      <c r="E38" s="63">
        <f>'importacion Datos'!D38</f>
        <v>7995</v>
      </c>
      <c r="F38" s="63">
        <f>'importacion Datos'!E38</f>
        <v>8007</v>
      </c>
      <c r="G38" s="63">
        <f>'importacion Datos'!F38</f>
        <v>0</v>
      </c>
      <c r="H38" s="63">
        <f>'importacion Datos'!G38</f>
        <v>0</v>
      </c>
      <c r="I38" s="63">
        <f>'importacion Datos'!H38</f>
        <v>0</v>
      </c>
      <c r="J38" s="63">
        <f>'importacion Datos'!I38</f>
        <v>0</v>
      </c>
      <c r="K38" s="63">
        <f>'importacion Datos'!J38</f>
        <v>0</v>
      </c>
      <c r="L38" s="63">
        <f>'importacion Datos'!K38</f>
        <v>0</v>
      </c>
      <c r="M38" s="63">
        <f>'importacion Datos'!L38</f>
        <v>0</v>
      </c>
      <c r="N38" s="63">
        <f>'importacion Datos'!M38</f>
        <v>0</v>
      </c>
      <c r="O38" s="58">
        <f>AVERAGE(C38:N38)</f>
        <v>2661.6666666666665</v>
      </c>
      <c r="P38" s="32"/>
      <c r="Q38" s="59" t="s">
        <v>50</v>
      </c>
      <c r="R38" s="58"/>
      <c r="S38" s="58">
        <v>721.5714285714286</v>
      </c>
      <c r="T38" s="58">
        <v>0</v>
      </c>
      <c r="U38" s="58">
        <v>0</v>
      </c>
      <c r="V38" s="58">
        <v>0</v>
      </c>
      <c r="W38" s="58">
        <v>6900.5</v>
      </c>
      <c r="X38" s="58">
        <f t="shared" si="0"/>
        <v>2661.6666666666665</v>
      </c>
    </row>
    <row r="39" spans="2:23" ht="12.75">
      <c r="B39" s="26" t="s">
        <v>51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54" t="s">
        <v>0</v>
      </c>
      <c r="P39" s="50"/>
      <c r="Q39" s="26" t="s">
        <v>51</v>
      </c>
      <c r="S39" s="54" t="s">
        <v>0</v>
      </c>
      <c r="T39" s="50"/>
      <c r="U39" s="50"/>
      <c r="V39" s="50"/>
      <c r="W39" s="50"/>
    </row>
    <row r="40" spans="2:24" ht="12.75">
      <c r="B40" s="29" t="s">
        <v>52</v>
      </c>
      <c r="C40" s="64">
        <f>'importacion Datos'!B40</f>
        <v>8</v>
      </c>
      <c r="D40" s="64">
        <f>'importacion Datos'!C40</f>
        <v>8</v>
      </c>
      <c r="E40" s="64">
        <f>'importacion Datos'!D40</f>
        <v>8</v>
      </c>
      <c r="F40" s="64">
        <f>'importacion Datos'!E40</f>
        <v>8</v>
      </c>
      <c r="G40" s="64">
        <f>'importacion Datos'!F40</f>
        <v>0</v>
      </c>
      <c r="H40" s="64">
        <f>'importacion Datos'!G40</f>
        <v>0</v>
      </c>
      <c r="I40" s="64">
        <f>'importacion Datos'!H40</f>
        <v>0</v>
      </c>
      <c r="J40" s="64">
        <f>'importacion Datos'!I40</f>
        <v>0</v>
      </c>
      <c r="K40" s="64">
        <f>'importacion Datos'!J40</f>
        <v>0</v>
      </c>
      <c r="L40" s="64">
        <f>'importacion Datos'!K40</f>
        <v>0</v>
      </c>
      <c r="M40" s="64">
        <f>'importacion Datos'!L40</f>
        <v>0</v>
      </c>
      <c r="N40" s="64">
        <f>'importacion Datos'!M40</f>
        <v>0</v>
      </c>
      <c r="O40" s="69">
        <f>N40</f>
        <v>0</v>
      </c>
      <c r="P40" s="70"/>
      <c r="Q40" s="55" t="s">
        <v>52</v>
      </c>
      <c r="R40" s="69"/>
      <c r="S40" s="69">
        <v>13</v>
      </c>
      <c r="T40" s="69">
        <v>12</v>
      </c>
      <c r="U40" s="69">
        <v>12</v>
      </c>
      <c r="V40" s="69">
        <v>9</v>
      </c>
      <c r="W40" s="69">
        <v>10</v>
      </c>
      <c r="X40" s="69">
        <f t="shared" si="0"/>
        <v>0</v>
      </c>
    </row>
    <row r="41" spans="2:24" ht="12.75">
      <c r="B41" s="19" t="s">
        <v>53</v>
      </c>
      <c r="C41" s="66">
        <f>'importacion Datos'!B41</f>
        <v>5</v>
      </c>
      <c r="D41" s="66">
        <f>'importacion Datos'!C41</f>
        <v>5</v>
      </c>
      <c r="E41" s="66">
        <f>'importacion Datos'!D41</f>
        <v>5</v>
      </c>
      <c r="F41" s="66">
        <f>'importacion Datos'!E41</f>
        <v>5</v>
      </c>
      <c r="G41" s="66">
        <f>'importacion Datos'!F41</f>
        <v>0</v>
      </c>
      <c r="H41" s="66">
        <f>'importacion Datos'!G41</f>
        <v>0</v>
      </c>
      <c r="I41" s="66">
        <f>'importacion Datos'!H41</f>
        <v>0</v>
      </c>
      <c r="J41" s="66">
        <f>'importacion Datos'!I41</f>
        <v>0</v>
      </c>
      <c r="K41" s="66">
        <f>'importacion Datos'!J41</f>
        <v>0</v>
      </c>
      <c r="L41" s="66">
        <f>'importacion Datos'!K41</f>
        <v>0</v>
      </c>
      <c r="M41" s="66">
        <f>'importacion Datos'!L41</f>
        <v>0</v>
      </c>
      <c r="N41" s="66">
        <f>'importacion Datos'!M41</f>
        <v>0</v>
      </c>
      <c r="O41" s="71">
        <f>N41</f>
        <v>0</v>
      </c>
      <c r="P41" s="70"/>
      <c r="Q41" s="56" t="s">
        <v>53</v>
      </c>
      <c r="R41" s="71"/>
      <c r="S41" s="71">
        <v>10</v>
      </c>
      <c r="T41" s="71">
        <v>9</v>
      </c>
      <c r="U41" s="71">
        <v>5</v>
      </c>
      <c r="V41" s="71">
        <v>6</v>
      </c>
      <c r="W41" s="71">
        <v>6</v>
      </c>
      <c r="X41" s="71">
        <f t="shared" si="0"/>
        <v>0</v>
      </c>
    </row>
    <row r="42" spans="2:24" ht="12.75">
      <c r="B42" s="23" t="s">
        <v>54</v>
      </c>
      <c r="C42" s="68">
        <f>'importacion Datos'!B42</f>
        <v>11</v>
      </c>
      <c r="D42" s="68">
        <f>'importacion Datos'!C42</f>
        <v>12</v>
      </c>
      <c r="E42" s="68">
        <f>'importacion Datos'!D42</f>
        <v>12</v>
      </c>
      <c r="F42" s="68">
        <f>'importacion Datos'!E42</f>
        <v>12</v>
      </c>
      <c r="G42" s="68">
        <f>'importacion Datos'!F42</f>
        <v>0</v>
      </c>
      <c r="H42" s="68">
        <f>'importacion Datos'!G42</f>
        <v>0</v>
      </c>
      <c r="I42" s="68">
        <f>'importacion Datos'!H42</f>
        <v>0</v>
      </c>
      <c r="J42" s="68">
        <f>'importacion Datos'!I42</f>
        <v>0</v>
      </c>
      <c r="K42" s="68">
        <f>'importacion Datos'!J42</f>
        <v>0</v>
      </c>
      <c r="L42" s="68">
        <f>'importacion Datos'!K42</f>
        <v>0</v>
      </c>
      <c r="M42" s="68">
        <f>'importacion Datos'!L42</f>
        <v>0</v>
      </c>
      <c r="N42" s="68">
        <f>'importacion Datos'!M42</f>
        <v>0</v>
      </c>
      <c r="O42" s="72">
        <f>N42</f>
        <v>0</v>
      </c>
      <c r="P42" s="70"/>
      <c r="Q42" s="59" t="s">
        <v>54</v>
      </c>
      <c r="R42" s="72"/>
      <c r="S42" s="72">
        <v>17</v>
      </c>
      <c r="T42" s="72">
        <v>15</v>
      </c>
      <c r="U42" s="72">
        <v>15</v>
      </c>
      <c r="V42" s="72">
        <v>16</v>
      </c>
      <c r="W42" s="72">
        <v>11</v>
      </c>
      <c r="X42" s="72">
        <f t="shared" si="0"/>
        <v>0</v>
      </c>
    </row>
    <row r="43" spans="2:24" ht="12.75">
      <c r="B43" s="73" t="s">
        <v>55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 t="s">
        <v>0</v>
      </c>
      <c r="P43" s="70"/>
      <c r="Q43" s="73" t="s">
        <v>55</v>
      </c>
      <c r="R43" s="75"/>
      <c r="S43" s="75"/>
      <c r="T43" s="75"/>
      <c r="U43" s="75"/>
      <c r="V43" s="75"/>
      <c r="W43" s="75"/>
      <c r="X43" s="75"/>
    </row>
    <row r="44" spans="2:24" ht="12.75">
      <c r="B44" s="76" t="s">
        <v>56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 t="s">
        <v>0</v>
      </c>
      <c r="P44" s="70"/>
      <c r="Q44" s="76" t="s">
        <v>56</v>
      </c>
      <c r="R44" s="78"/>
      <c r="S44" s="79"/>
      <c r="T44" s="79"/>
      <c r="U44" s="79"/>
      <c r="V44" s="79"/>
      <c r="W44" s="79"/>
      <c r="X44" s="78"/>
    </row>
    <row r="45" spans="2:24" ht="12.75">
      <c r="B45" s="29" t="s">
        <v>57</v>
      </c>
      <c r="C45" s="80">
        <f>'importacion Datos'!B45</f>
        <v>125140.52</v>
      </c>
      <c r="D45" s="80">
        <f>'importacion Datos'!C45</f>
        <v>90756.84</v>
      </c>
      <c r="E45" s="80">
        <f>'importacion Datos'!D45</f>
        <v>69818</v>
      </c>
      <c r="F45" s="80">
        <f>'importacion Datos'!E45</f>
        <v>83491.99</v>
      </c>
      <c r="G45" s="80">
        <f>'importacion Datos'!F45</f>
        <v>0</v>
      </c>
      <c r="H45" s="80">
        <f>'importacion Datos'!G45</f>
        <v>0</v>
      </c>
      <c r="I45" s="80">
        <f>'importacion Datos'!H45</f>
        <v>0</v>
      </c>
      <c r="J45" s="80">
        <f>'importacion Datos'!I45</f>
        <v>0</v>
      </c>
      <c r="K45" s="80">
        <f>'importacion Datos'!J45</f>
        <v>0</v>
      </c>
      <c r="L45" s="80">
        <f>'importacion Datos'!K45</f>
        <v>0</v>
      </c>
      <c r="M45" s="80">
        <f>'importacion Datos'!L45</f>
        <v>0</v>
      </c>
      <c r="N45" s="80">
        <f>'importacion Datos'!M45</f>
        <v>0</v>
      </c>
      <c r="O45" s="81">
        <f aca="true" t="shared" si="2" ref="O45:O60">SUM(C45:N45)</f>
        <v>369207.35000000003</v>
      </c>
      <c r="P45" s="46"/>
      <c r="Q45" s="82" t="s">
        <v>57</v>
      </c>
      <c r="R45" s="83"/>
      <c r="S45" s="84">
        <v>884133.18</v>
      </c>
      <c r="T45" s="85">
        <v>1429807.88</v>
      </c>
      <c r="U45" s="85">
        <v>1121639.96</v>
      </c>
      <c r="V45" s="85">
        <v>1193644.5599999998</v>
      </c>
      <c r="W45" s="85">
        <v>1126091.34</v>
      </c>
      <c r="X45" s="86">
        <f aca="true" t="shared" si="3" ref="X45:X88">O45</f>
        <v>369207.35000000003</v>
      </c>
    </row>
    <row r="46" spans="2:24" ht="12.75">
      <c r="B46" s="19" t="s">
        <v>58</v>
      </c>
      <c r="C46" s="87">
        <f>'importacion Datos'!B46</f>
        <v>261899.07</v>
      </c>
      <c r="D46" s="87">
        <f>'importacion Datos'!C46</f>
        <v>0</v>
      </c>
      <c r="E46" s="87">
        <f>'importacion Datos'!D46</f>
        <v>228555.24</v>
      </c>
      <c r="F46" s="87">
        <f>'importacion Datos'!E46</f>
        <v>231479.88</v>
      </c>
      <c r="G46" s="87">
        <f>'importacion Datos'!F46</f>
        <v>0</v>
      </c>
      <c r="H46" s="87">
        <f>'importacion Datos'!G46</f>
        <v>0</v>
      </c>
      <c r="I46" s="87">
        <f>'importacion Datos'!H46</f>
        <v>0</v>
      </c>
      <c r="J46" s="87">
        <f>'importacion Datos'!I46</f>
        <v>0</v>
      </c>
      <c r="K46" s="87">
        <f>'importacion Datos'!J46</f>
        <v>0</v>
      </c>
      <c r="L46" s="87">
        <f>'importacion Datos'!K46</f>
        <v>0</v>
      </c>
      <c r="M46" s="87">
        <f>'importacion Datos'!L46</f>
        <v>0</v>
      </c>
      <c r="N46" s="87">
        <f>'importacion Datos'!M46</f>
        <v>0</v>
      </c>
      <c r="O46" s="45">
        <f t="shared" si="2"/>
        <v>721934.19</v>
      </c>
      <c r="P46" s="46"/>
      <c r="Q46" s="88" t="s">
        <v>58</v>
      </c>
      <c r="R46" s="89"/>
      <c r="S46" s="90">
        <v>2134784.15</v>
      </c>
      <c r="T46" s="91">
        <v>4121484.31</v>
      </c>
      <c r="U46" s="91">
        <v>2832790.3400000003</v>
      </c>
      <c r="V46" s="91">
        <v>7917469.319999999</v>
      </c>
      <c r="W46" s="91">
        <v>3372320.69</v>
      </c>
      <c r="X46" s="92">
        <f t="shared" si="3"/>
        <v>721934.19</v>
      </c>
    </row>
    <row r="47" spans="2:24" ht="12.75">
      <c r="B47" s="19" t="s">
        <v>59</v>
      </c>
      <c r="C47" s="87">
        <f>'importacion Datos'!B47</f>
        <v>6800</v>
      </c>
      <c r="D47" s="87">
        <f>'importacion Datos'!C47</f>
        <v>0</v>
      </c>
      <c r="E47" s="87">
        <f>'importacion Datos'!D47</f>
        <v>0</v>
      </c>
      <c r="F47" s="87">
        <f>'importacion Datos'!E47</f>
        <v>0</v>
      </c>
      <c r="G47" s="87">
        <f>'importacion Datos'!F47</f>
        <v>0</v>
      </c>
      <c r="H47" s="87">
        <f>'importacion Datos'!G47</f>
        <v>0</v>
      </c>
      <c r="I47" s="87">
        <f>'importacion Datos'!H47</f>
        <v>0</v>
      </c>
      <c r="J47" s="87">
        <f>'importacion Datos'!I47</f>
        <v>0</v>
      </c>
      <c r="K47" s="87">
        <f>'importacion Datos'!J47</f>
        <v>0</v>
      </c>
      <c r="L47" s="87">
        <f>'importacion Datos'!K47</f>
        <v>0</v>
      </c>
      <c r="M47" s="87">
        <f>'importacion Datos'!L47</f>
        <v>0</v>
      </c>
      <c r="N47" s="87">
        <f>'importacion Datos'!M47</f>
        <v>0</v>
      </c>
      <c r="O47" s="45">
        <f t="shared" si="2"/>
        <v>6800</v>
      </c>
      <c r="P47" s="46"/>
      <c r="Q47" s="88" t="s">
        <v>59</v>
      </c>
      <c r="R47" s="89"/>
      <c r="S47" s="90">
        <v>0</v>
      </c>
      <c r="T47" s="91">
        <v>0</v>
      </c>
      <c r="U47" s="91">
        <v>0</v>
      </c>
      <c r="V47" s="91">
        <v>0</v>
      </c>
      <c r="W47" s="91">
        <v>3250</v>
      </c>
      <c r="X47" s="92">
        <f t="shared" si="3"/>
        <v>6800</v>
      </c>
    </row>
    <row r="48" spans="2:24" ht="12.75">
      <c r="B48" s="19" t="s">
        <v>60</v>
      </c>
      <c r="C48" s="87">
        <f>'importacion Datos'!B48</f>
        <v>64824.16</v>
      </c>
      <c r="D48" s="87">
        <f>'importacion Datos'!C48</f>
        <v>0</v>
      </c>
      <c r="E48" s="87">
        <f>'importacion Datos'!D48</f>
        <v>87869.9</v>
      </c>
      <c r="F48" s="87">
        <f>'importacion Datos'!E48</f>
        <v>22427.45</v>
      </c>
      <c r="G48" s="87">
        <f>'importacion Datos'!F48</f>
        <v>0</v>
      </c>
      <c r="H48" s="87">
        <f>'importacion Datos'!G48</f>
        <v>0</v>
      </c>
      <c r="I48" s="87">
        <f>'importacion Datos'!H48</f>
        <v>0</v>
      </c>
      <c r="J48" s="87">
        <f>'importacion Datos'!I48</f>
        <v>0</v>
      </c>
      <c r="K48" s="87">
        <f>'importacion Datos'!J48</f>
        <v>0</v>
      </c>
      <c r="L48" s="87">
        <f>'importacion Datos'!K48</f>
        <v>0</v>
      </c>
      <c r="M48" s="87">
        <f>'importacion Datos'!L48</f>
        <v>0</v>
      </c>
      <c r="N48" s="87">
        <f>'importacion Datos'!M48</f>
        <v>0</v>
      </c>
      <c r="O48" s="45">
        <f t="shared" si="2"/>
        <v>175121.51</v>
      </c>
      <c r="P48" s="46"/>
      <c r="Q48" s="88" t="s">
        <v>60</v>
      </c>
      <c r="R48" s="89"/>
      <c r="S48" s="90">
        <v>267737.71</v>
      </c>
      <c r="T48" s="91">
        <v>345772.1600000001</v>
      </c>
      <c r="U48" s="91">
        <v>516579.98</v>
      </c>
      <c r="V48" s="91">
        <v>650223.1299999999</v>
      </c>
      <c r="W48" s="91">
        <v>661847.7899999999</v>
      </c>
      <c r="X48" s="92">
        <f t="shared" si="3"/>
        <v>175121.51</v>
      </c>
    </row>
    <row r="49" spans="2:24" ht="12.75">
      <c r="B49" s="23" t="s">
        <v>61</v>
      </c>
      <c r="C49" s="93">
        <f>'importacion Datos'!B49</f>
        <v>458663.75</v>
      </c>
      <c r="D49" s="93">
        <f>'importacion Datos'!C49</f>
        <v>90756.84</v>
      </c>
      <c r="E49" s="93">
        <f>'importacion Datos'!D49</f>
        <v>386243.14</v>
      </c>
      <c r="F49" s="93">
        <f>'importacion Datos'!E49</f>
        <v>337399.32</v>
      </c>
      <c r="G49" s="93">
        <f>'importacion Datos'!F49</f>
        <v>0</v>
      </c>
      <c r="H49" s="93">
        <f>'importacion Datos'!G49</f>
        <v>0</v>
      </c>
      <c r="I49" s="93">
        <f>'importacion Datos'!H49</f>
        <v>0</v>
      </c>
      <c r="J49" s="93">
        <f>'importacion Datos'!I49</f>
        <v>0</v>
      </c>
      <c r="K49" s="93">
        <f>'importacion Datos'!J49</f>
        <v>0</v>
      </c>
      <c r="L49" s="93">
        <f>'importacion Datos'!K49</f>
        <v>0</v>
      </c>
      <c r="M49" s="93">
        <f>'importacion Datos'!L49</f>
        <v>0</v>
      </c>
      <c r="N49" s="93">
        <f>'importacion Datos'!M49</f>
        <v>0</v>
      </c>
      <c r="O49" s="94">
        <f>SUM(O45:O48)</f>
        <v>1273063.05</v>
      </c>
      <c r="P49" s="46"/>
      <c r="Q49" s="95" t="s">
        <v>61</v>
      </c>
      <c r="R49" s="96"/>
      <c r="S49" s="97">
        <v>3286655.04</v>
      </c>
      <c r="T49" s="98">
        <v>5897064.35</v>
      </c>
      <c r="U49" s="98">
        <v>4471010.28</v>
      </c>
      <c r="V49" s="98">
        <v>9761337.009999998</v>
      </c>
      <c r="W49" s="98">
        <v>5163509.82</v>
      </c>
      <c r="X49" s="99">
        <f t="shared" si="3"/>
        <v>1273063.05</v>
      </c>
    </row>
    <row r="50" spans="2:24" ht="12.75">
      <c r="B50" s="26" t="s">
        <v>62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1" t="s">
        <v>0</v>
      </c>
      <c r="P50" s="46"/>
      <c r="Q50" s="26" t="s">
        <v>62</v>
      </c>
      <c r="S50" s="101" t="s">
        <v>0</v>
      </c>
      <c r="T50" s="101"/>
      <c r="U50" s="101"/>
      <c r="V50" s="101"/>
      <c r="W50" s="101"/>
      <c r="X50" s="101"/>
    </row>
    <row r="51" spans="2:24" ht="12.75">
      <c r="B51" s="29" t="s">
        <v>63</v>
      </c>
      <c r="C51" s="102">
        <f>'importacion Datos'!B51</f>
        <v>59696.47</v>
      </c>
      <c r="D51" s="102">
        <f>'importacion Datos'!C51</f>
        <v>47404.01</v>
      </c>
      <c r="E51" s="102">
        <f>'importacion Datos'!D51</f>
        <v>31833.28</v>
      </c>
      <c r="F51" s="102">
        <f>'importacion Datos'!E51</f>
        <v>54954.57</v>
      </c>
      <c r="G51" s="102">
        <f>'importacion Datos'!F51</f>
        <v>0</v>
      </c>
      <c r="H51" s="102">
        <f>'importacion Datos'!G51</f>
        <v>0</v>
      </c>
      <c r="I51" s="102">
        <f>'importacion Datos'!H51</f>
        <v>0</v>
      </c>
      <c r="J51" s="102">
        <f>'importacion Datos'!I51</f>
        <v>0</v>
      </c>
      <c r="K51" s="102">
        <f>'importacion Datos'!J51</f>
        <v>0</v>
      </c>
      <c r="L51" s="102">
        <f>'importacion Datos'!K51</f>
        <v>0</v>
      </c>
      <c r="M51" s="102">
        <f>'importacion Datos'!L51</f>
        <v>0</v>
      </c>
      <c r="N51" s="102">
        <f>'importacion Datos'!M51</f>
        <v>0</v>
      </c>
      <c r="O51" s="81">
        <f t="shared" si="2"/>
        <v>193888.33000000002</v>
      </c>
      <c r="P51" s="46"/>
      <c r="Q51" s="55" t="s">
        <v>63</v>
      </c>
      <c r="R51" s="81"/>
      <c r="S51" s="81">
        <v>567540.34</v>
      </c>
      <c r="T51" s="81">
        <v>904817.61</v>
      </c>
      <c r="U51" s="81">
        <v>732362.58</v>
      </c>
      <c r="V51" s="81">
        <v>703539.16</v>
      </c>
      <c r="W51" s="81">
        <v>654847.0800000001</v>
      </c>
      <c r="X51" s="81">
        <f t="shared" si="3"/>
        <v>193888.33000000002</v>
      </c>
    </row>
    <row r="52" spans="2:24" ht="12.75">
      <c r="B52" s="19" t="s">
        <v>64</v>
      </c>
      <c r="C52" s="47">
        <f>'importacion Datos'!B52</f>
        <v>21532.72</v>
      </c>
      <c r="D52" s="47">
        <f>'importacion Datos'!C52</f>
        <v>0</v>
      </c>
      <c r="E52" s="47">
        <f>'importacion Datos'!D52</f>
        <v>18387.24</v>
      </c>
      <c r="F52" s="47">
        <f>'importacion Datos'!E52</f>
        <v>19785.37</v>
      </c>
      <c r="G52" s="47">
        <f>'importacion Datos'!F52</f>
        <v>0</v>
      </c>
      <c r="H52" s="47">
        <f>'importacion Datos'!G52</f>
        <v>0</v>
      </c>
      <c r="I52" s="47">
        <f>'importacion Datos'!H52</f>
        <v>0</v>
      </c>
      <c r="J52" s="47">
        <f>'importacion Datos'!I52</f>
        <v>0</v>
      </c>
      <c r="K52" s="47">
        <f>'importacion Datos'!J52</f>
        <v>0</v>
      </c>
      <c r="L52" s="47">
        <f>'importacion Datos'!K52</f>
        <v>0</v>
      </c>
      <c r="M52" s="47">
        <f>'importacion Datos'!L52</f>
        <v>0</v>
      </c>
      <c r="N52" s="47">
        <f>'importacion Datos'!M52</f>
        <v>0</v>
      </c>
      <c r="O52" s="45">
        <f t="shared" si="2"/>
        <v>59705.33</v>
      </c>
      <c r="P52" s="46"/>
      <c r="Q52" s="56" t="s">
        <v>64</v>
      </c>
      <c r="R52" s="45"/>
      <c r="S52" s="45">
        <v>197981.97</v>
      </c>
      <c r="T52" s="45">
        <v>299757.94</v>
      </c>
      <c r="U52" s="45">
        <v>238803.33</v>
      </c>
      <c r="V52" s="45">
        <v>319354.69</v>
      </c>
      <c r="W52" s="45">
        <v>267682.16</v>
      </c>
      <c r="X52" s="45">
        <f t="shared" si="3"/>
        <v>59705.33</v>
      </c>
    </row>
    <row r="53" spans="2:24" ht="12.75">
      <c r="B53" s="19" t="s">
        <v>65</v>
      </c>
      <c r="C53" s="47">
        <f>'importacion Datos'!B53</f>
        <v>0</v>
      </c>
      <c r="D53" s="47">
        <f>'importacion Datos'!C53</f>
        <v>0</v>
      </c>
      <c r="E53" s="47">
        <f>'importacion Datos'!D53</f>
        <v>0</v>
      </c>
      <c r="F53" s="47">
        <f>'importacion Datos'!E53</f>
        <v>0</v>
      </c>
      <c r="G53" s="47">
        <f>'importacion Datos'!F53</f>
        <v>0</v>
      </c>
      <c r="H53" s="47">
        <f>'importacion Datos'!G53</f>
        <v>0</v>
      </c>
      <c r="I53" s="47">
        <f>'importacion Datos'!H53</f>
        <v>0</v>
      </c>
      <c r="J53" s="47">
        <f>'importacion Datos'!I53</f>
        <v>0</v>
      </c>
      <c r="K53" s="47">
        <f>'importacion Datos'!J53</f>
        <v>0</v>
      </c>
      <c r="L53" s="47">
        <f>'importacion Datos'!K53</f>
        <v>0</v>
      </c>
      <c r="M53" s="47">
        <f>'importacion Datos'!L53</f>
        <v>0</v>
      </c>
      <c r="N53" s="47">
        <f>'importacion Datos'!M53</f>
        <v>0</v>
      </c>
      <c r="O53" s="45">
        <f t="shared" si="2"/>
        <v>0</v>
      </c>
      <c r="P53" s="46"/>
      <c r="Q53" s="56" t="s">
        <v>65</v>
      </c>
      <c r="R53" s="45"/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f t="shared" si="3"/>
        <v>0</v>
      </c>
    </row>
    <row r="54" spans="2:24" ht="12.75">
      <c r="B54" s="19" t="s">
        <v>66</v>
      </c>
      <c r="C54" s="47">
        <f>'importacion Datos'!B54</f>
        <v>6400</v>
      </c>
      <c r="D54" s="47">
        <f>'importacion Datos'!C54</f>
        <v>0</v>
      </c>
      <c r="E54" s="47">
        <f>'importacion Datos'!D54</f>
        <v>5849.88</v>
      </c>
      <c r="F54" s="47">
        <f>'importacion Datos'!E54</f>
        <v>4425.88</v>
      </c>
      <c r="G54" s="47">
        <f>'importacion Datos'!F54</f>
        <v>0</v>
      </c>
      <c r="H54" s="47">
        <f>'importacion Datos'!G54</f>
        <v>0</v>
      </c>
      <c r="I54" s="47">
        <f>'importacion Datos'!H54</f>
        <v>0</v>
      </c>
      <c r="J54" s="47">
        <f>'importacion Datos'!I54</f>
        <v>0</v>
      </c>
      <c r="K54" s="47">
        <f>'importacion Datos'!J54</f>
        <v>0</v>
      </c>
      <c r="L54" s="47">
        <f>'importacion Datos'!K54</f>
        <v>0</v>
      </c>
      <c r="M54" s="47">
        <f>'importacion Datos'!L54</f>
        <v>0</v>
      </c>
      <c r="N54" s="47">
        <f>'importacion Datos'!M54</f>
        <v>0</v>
      </c>
      <c r="O54" s="45">
        <f t="shared" si="2"/>
        <v>16675.760000000002</v>
      </c>
      <c r="P54" s="46"/>
      <c r="Q54" s="56" t="s">
        <v>66</v>
      </c>
      <c r="R54" s="45"/>
      <c r="S54" s="45">
        <v>360318.77</v>
      </c>
      <c r="T54" s="45">
        <v>539537.4500000001</v>
      </c>
      <c r="U54" s="45">
        <v>428128.25999999995</v>
      </c>
      <c r="V54" s="45">
        <v>459829.49</v>
      </c>
      <c r="W54" s="45">
        <v>107940.82999999999</v>
      </c>
      <c r="X54" s="45">
        <f t="shared" si="3"/>
        <v>16675.760000000002</v>
      </c>
    </row>
    <row r="55" spans="2:24" ht="12.75">
      <c r="B55" s="23" t="s">
        <v>67</v>
      </c>
      <c r="C55" s="103">
        <f>'importacion Datos'!B55</f>
        <v>146053.35</v>
      </c>
      <c r="D55" s="103">
        <f>'importacion Datos'!C55</f>
        <v>47404.01</v>
      </c>
      <c r="E55" s="103">
        <f>'importacion Datos'!D55</f>
        <v>56070.4</v>
      </c>
      <c r="F55" s="103">
        <f>'importacion Datos'!E55</f>
        <v>79165.82</v>
      </c>
      <c r="G55" s="103">
        <f>'importacion Datos'!F55</f>
        <v>0</v>
      </c>
      <c r="H55" s="103">
        <f>'importacion Datos'!G55</f>
        <v>0</v>
      </c>
      <c r="I55" s="103">
        <f>'importacion Datos'!H55</f>
        <v>0</v>
      </c>
      <c r="J55" s="103">
        <f>'importacion Datos'!I55</f>
        <v>0</v>
      </c>
      <c r="K55" s="103">
        <f>'importacion Datos'!J55</f>
        <v>0</v>
      </c>
      <c r="L55" s="103">
        <f>'importacion Datos'!K55</f>
        <v>0</v>
      </c>
      <c r="M55" s="103">
        <f>'importacion Datos'!L55</f>
        <v>0</v>
      </c>
      <c r="N55" s="103">
        <f>'importacion Datos'!M55</f>
        <v>0</v>
      </c>
      <c r="O55" s="104">
        <f t="shared" si="2"/>
        <v>328693.58</v>
      </c>
      <c r="P55" s="46"/>
      <c r="Q55" s="59" t="s">
        <v>67</v>
      </c>
      <c r="R55" s="105"/>
      <c r="S55" s="105">
        <v>1125841.08</v>
      </c>
      <c r="T55" s="105">
        <v>1744113</v>
      </c>
      <c r="U55" s="105">
        <v>1399294.17</v>
      </c>
      <c r="V55" s="105">
        <v>1482723.34</v>
      </c>
      <c r="W55" s="105">
        <v>1030470.07</v>
      </c>
      <c r="X55" s="105">
        <f t="shared" si="3"/>
        <v>328693.58</v>
      </c>
    </row>
    <row r="56" spans="2:24" ht="12.75">
      <c r="B56" s="26" t="s">
        <v>68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1"/>
      <c r="P56" s="46"/>
      <c r="Q56" s="26" t="s">
        <v>68</v>
      </c>
      <c r="S56" s="101"/>
      <c r="T56" s="101"/>
      <c r="U56" s="101"/>
      <c r="V56" s="101"/>
      <c r="W56" s="101"/>
      <c r="X56" s="101"/>
    </row>
    <row r="57" spans="2:24" ht="12.75">
      <c r="B57" s="29" t="s">
        <v>69</v>
      </c>
      <c r="C57" s="80">
        <f>'importacion Datos'!B57</f>
        <v>179750.83</v>
      </c>
      <c r="D57" s="80">
        <f>'importacion Datos'!C57</f>
        <v>120783.74</v>
      </c>
      <c r="E57" s="80">
        <f>'importacion Datos'!D57</f>
        <v>148025.6</v>
      </c>
      <c r="F57" s="80">
        <f>'importacion Datos'!E57</f>
        <v>145198.17</v>
      </c>
      <c r="G57" s="80">
        <f>'importacion Datos'!F57</f>
        <v>0</v>
      </c>
      <c r="H57" s="80">
        <f>'importacion Datos'!G57</f>
        <v>0</v>
      </c>
      <c r="I57" s="80">
        <f>'importacion Datos'!H57</f>
        <v>0</v>
      </c>
      <c r="J57" s="80">
        <f>'importacion Datos'!I57</f>
        <v>0</v>
      </c>
      <c r="K57" s="80">
        <f>'importacion Datos'!J57</f>
        <v>0</v>
      </c>
      <c r="L57" s="80">
        <f>'importacion Datos'!K57</f>
        <v>0</v>
      </c>
      <c r="M57" s="80">
        <f>'importacion Datos'!L57</f>
        <v>0</v>
      </c>
      <c r="N57" s="80">
        <f>'importacion Datos'!M57</f>
        <v>0</v>
      </c>
      <c r="O57" s="81">
        <f t="shared" si="2"/>
        <v>593758.34</v>
      </c>
      <c r="P57" s="46"/>
      <c r="Q57" s="55" t="s">
        <v>69</v>
      </c>
      <c r="R57" s="81"/>
      <c r="S57" s="81">
        <v>1066638.8900000001</v>
      </c>
      <c r="T57" s="81">
        <v>2046679.69</v>
      </c>
      <c r="U57" s="81">
        <v>1391116.11</v>
      </c>
      <c r="V57" s="81">
        <v>2071834.0099999998</v>
      </c>
      <c r="W57" s="81">
        <v>1863954.9799999997</v>
      </c>
      <c r="X57" s="81">
        <f t="shared" si="3"/>
        <v>593758.34</v>
      </c>
    </row>
    <row r="58" spans="2:24" ht="12.75">
      <c r="B58" s="19" t="s">
        <v>70</v>
      </c>
      <c r="C58" s="87">
        <f>'importacion Datos'!B58</f>
        <v>0</v>
      </c>
      <c r="D58" s="87">
        <f>'importacion Datos'!C58</f>
        <v>0</v>
      </c>
      <c r="E58" s="87">
        <f>'importacion Datos'!D58</f>
        <v>0</v>
      </c>
      <c r="F58" s="87">
        <f>'importacion Datos'!E58</f>
        <v>0</v>
      </c>
      <c r="G58" s="87">
        <f>'importacion Datos'!F58</f>
        <v>0</v>
      </c>
      <c r="H58" s="87">
        <f>'importacion Datos'!G58</f>
        <v>0</v>
      </c>
      <c r="I58" s="87">
        <f>'importacion Datos'!H58</f>
        <v>0</v>
      </c>
      <c r="J58" s="87">
        <f>'importacion Datos'!I58</f>
        <v>0</v>
      </c>
      <c r="K58" s="87">
        <f>'importacion Datos'!J58</f>
        <v>0</v>
      </c>
      <c r="L58" s="87">
        <f>'importacion Datos'!K58</f>
        <v>0</v>
      </c>
      <c r="M58" s="87">
        <f>'importacion Datos'!L58</f>
        <v>0</v>
      </c>
      <c r="N58" s="87">
        <f>'importacion Datos'!M58</f>
        <v>0</v>
      </c>
      <c r="O58" s="45">
        <f t="shared" si="2"/>
        <v>0</v>
      </c>
      <c r="P58" s="46"/>
      <c r="Q58" s="56" t="s">
        <v>70</v>
      </c>
      <c r="R58" s="45"/>
      <c r="S58" s="45">
        <v>0</v>
      </c>
      <c r="T58" s="45">
        <v>0</v>
      </c>
      <c r="U58" s="45">
        <v>0</v>
      </c>
      <c r="V58" s="45">
        <v>0</v>
      </c>
      <c r="W58" s="45">
        <v>26900</v>
      </c>
      <c r="X58" s="45">
        <f t="shared" si="3"/>
        <v>0</v>
      </c>
    </row>
    <row r="59" spans="2:24" ht="12.75">
      <c r="B59" s="19" t="s">
        <v>71</v>
      </c>
      <c r="C59" s="87">
        <f>'importacion Datos'!B59</f>
        <v>6688.46</v>
      </c>
      <c r="D59" s="87">
        <f>'importacion Datos'!C59</f>
        <v>0</v>
      </c>
      <c r="E59" s="87">
        <f>'importacion Datos'!D59</f>
        <v>6620.31</v>
      </c>
      <c r="F59" s="87">
        <f>'importacion Datos'!E59</f>
        <v>6318.88</v>
      </c>
      <c r="G59" s="87">
        <f>'importacion Datos'!F59</f>
        <v>0</v>
      </c>
      <c r="H59" s="87">
        <f>'importacion Datos'!G59</f>
        <v>0</v>
      </c>
      <c r="I59" s="87">
        <f>'importacion Datos'!H59</f>
        <v>0</v>
      </c>
      <c r="J59" s="87">
        <f>'importacion Datos'!I59</f>
        <v>0</v>
      </c>
      <c r="K59" s="87">
        <f>'importacion Datos'!J59</f>
        <v>0</v>
      </c>
      <c r="L59" s="87">
        <f>'importacion Datos'!K59</f>
        <v>0</v>
      </c>
      <c r="M59" s="87">
        <f>'importacion Datos'!L59</f>
        <v>0</v>
      </c>
      <c r="N59" s="87">
        <f>'importacion Datos'!M59</f>
        <v>0</v>
      </c>
      <c r="O59" s="45">
        <f t="shared" si="2"/>
        <v>19627.65</v>
      </c>
      <c r="P59" s="46"/>
      <c r="Q59" s="56" t="s">
        <v>71</v>
      </c>
      <c r="R59" s="45"/>
      <c r="S59" s="45">
        <v>0</v>
      </c>
      <c r="T59" s="45">
        <v>0</v>
      </c>
      <c r="U59" s="45">
        <v>3573.9</v>
      </c>
      <c r="V59" s="45">
        <v>140742.43000000002</v>
      </c>
      <c r="W59" s="45">
        <v>1045926.73</v>
      </c>
      <c r="X59" s="45">
        <f t="shared" si="3"/>
        <v>19627.65</v>
      </c>
    </row>
    <row r="60" spans="2:24" ht="12.75">
      <c r="B60" s="23" t="s">
        <v>72</v>
      </c>
      <c r="C60" s="93">
        <f>'importacion Datos'!B60</f>
        <v>37704.34</v>
      </c>
      <c r="D60" s="93">
        <f>'importacion Datos'!C60</f>
        <v>0</v>
      </c>
      <c r="E60" s="93">
        <f>'importacion Datos'!D60</f>
        <v>46100.29</v>
      </c>
      <c r="F60" s="93">
        <f>'importacion Datos'!E60</f>
        <v>41216.14</v>
      </c>
      <c r="G60" s="93">
        <f>'importacion Datos'!F60</f>
        <v>0</v>
      </c>
      <c r="H60" s="93">
        <f>'importacion Datos'!G60</f>
        <v>0</v>
      </c>
      <c r="I60" s="93">
        <f>'importacion Datos'!H60</f>
        <v>0</v>
      </c>
      <c r="J60" s="93">
        <f>'importacion Datos'!I60</f>
        <v>0</v>
      </c>
      <c r="K60" s="93">
        <f>'importacion Datos'!J60</f>
        <v>0</v>
      </c>
      <c r="L60" s="93">
        <f>'importacion Datos'!K60</f>
        <v>0</v>
      </c>
      <c r="M60" s="93">
        <f>'importacion Datos'!L60</f>
        <v>0</v>
      </c>
      <c r="N60" s="93">
        <f>'importacion Datos'!M60</f>
        <v>0</v>
      </c>
      <c r="O60" s="104">
        <f t="shared" si="2"/>
        <v>125020.76999999999</v>
      </c>
      <c r="P60" s="46"/>
      <c r="Q60" s="59" t="s">
        <v>72</v>
      </c>
      <c r="R60" s="104"/>
      <c r="S60" s="104">
        <v>252269.36</v>
      </c>
      <c r="T60" s="104">
        <v>585132.7300000001</v>
      </c>
      <c r="U60" s="104">
        <v>596492.4</v>
      </c>
      <c r="V60" s="104">
        <v>1065802.3699999999</v>
      </c>
      <c r="W60" s="104">
        <v>633351.9199999999</v>
      </c>
      <c r="X60" s="104">
        <f t="shared" si="3"/>
        <v>125020.76999999999</v>
      </c>
    </row>
    <row r="61" spans="2:24" ht="12.75">
      <c r="B61" s="26" t="s">
        <v>73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1"/>
      <c r="P61" s="46"/>
      <c r="Q61" s="26" t="s">
        <v>73</v>
      </c>
      <c r="S61" s="101"/>
      <c r="T61" s="101"/>
      <c r="U61" s="101"/>
      <c r="V61" s="101"/>
      <c r="W61" s="101"/>
      <c r="X61" s="101"/>
    </row>
    <row r="62" spans="2:24" ht="12.75">
      <c r="B62" s="29" t="s">
        <v>74</v>
      </c>
      <c r="C62" s="102">
        <f>'importacion Datos'!B62</f>
        <v>0</v>
      </c>
      <c r="D62" s="102">
        <f>'importacion Datos'!C62</f>
        <v>0</v>
      </c>
      <c r="E62" s="102">
        <f>'importacion Datos'!D62</f>
        <v>0</v>
      </c>
      <c r="F62" s="102">
        <f>'importacion Datos'!E62</f>
        <v>0</v>
      </c>
      <c r="G62" s="102">
        <f>'importacion Datos'!F62</f>
        <v>0</v>
      </c>
      <c r="H62" s="102">
        <f>'importacion Datos'!G62</f>
        <v>0</v>
      </c>
      <c r="I62" s="102">
        <f>'importacion Datos'!H62</f>
        <v>0</v>
      </c>
      <c r="J62" s="102">
        <f>'importacion Datos'!I62</f>
        <v>0</v>
      </c>
      <c r="K62" s="102">
        <f>'importacion Datos'!J62</f>
        <v>0</v>
      </c>
      <c r="L62" s="102">
        <f>'importacion Datos'!K62</f>
        <v>0</v>
      </c>
      <c r="M62" s="102">
        <f>'importacion Datos'!L62</f>
        <v>0</v>
      </c>
      <c r="N62" s="102">
        <f>'importacion Datos'!M62</f>
        <v>0</v>
      </c>
      <c r="O62" s="81">
        <f>SUM(C62:N62)</f>
        <v>0</v>
      </c>
      <c r="P62" s="46"/>
      <c r="Q62" s="55" t="s">
        <v>74</v>
      </c>
      <c r="R62" s="81"/>
      <c r="S62" s="81">
        <v>2685200</v>
      </c>
      <c r="T62" s="81">
        <v>4603200</v>
      </c>
      <c r="U62" s="81">
        <v>3836000</v>
      </c>
      <c r="V62" s="81">
        <v>3852534</v>
      </c>
      <c r="W62" s="81">
        <v>3553442.5</v>
      </c>
      <c r="X62" s="81">
        <f t="shared" si="3"/>
        <v>0</v>
      </c>
    </row>
    <row r="63" spans="2:24" ht="12.75">
      <c r="B63" s="19" t="s">
        <v>75</v>
      </c>
      <c r="C63" s="87">
        <f>'importacion Datos'!B63</f>
        <v>812000</v>
      </c>
      <c r="D63" s="87">
        <f>'importacion Datos'!C63</f>
        <v>779592.12</v>
      </c>
      <c r="E63" s="87">
        <f>'importacion Datos'!D63</f>
        <v>775454.57</v>
      </c>
      <c r="F63" s="87">
        <f>'importacion Datos'!E63</f>
        <v>773468.6</v>
      </c>
      <c r="G63" s="87">
        <f>'importacion Datos'!F63</f>
        <v>0</v>
      </c>
      <c r="H63" s="87">
        <f>'importacion Datos'!G63</f>
        <v>0</v>
      </c>
      <c r="I63" s="87">
        <f>'importacion Datos'!H63</f>
        <v>0</v>
      </c>
      <c r="J63" s="87">
        <f>'importacion Datos'!I63</f>
        <v>0</v>
      </c>
      <c r="K63" s="87">
        <f>'importacion Datos'!J63</f>
        <v>0</v>
      </c>
      <c r="L63" s="87">
        <f>'importacion Datos'!K63</f>
        <v>0</v>
      </c>
      <c r="M63" s="87">
        <f>'importacion Datos'!L63</f>
        <v>0</v>
      </c>
      <c r="N63" s="87">
        <f>'importacion Datos'!M63</f>
        <v>0</v>
      </c>
      <c r="O63" s="45">
        <f aca="true" t="shared" si="4" ref="O63:O70">SUM(C63:N63)</f>
        <v>3140515.29</v>
      </c>
      <c r="P63" s="46"/>
      <c r="Q63" s="56" t="s">
        <v>75</v>
      </c>
      <c r="R63" s="45"/>
      <c r="S63" s="45">
        <v>1981000.8000000003</v>
      </c>
      <c r="T63" s="45">
        <v>4234836.9</v>
      </c>
      <c r="U63" s="45">
        <v>3825791.1</v>
      </c>
      <c r="V63" s="45">
        <v>5940488.910000001</v>
      </c>
      <c r="W63" s="45">
        <v>9273647.069999998</v>
      </c>
      <c r="X63" s="45">
        <f t="shared" si="3"/>
        <v>3140515.29</v>
      </c>
    </row>
    <row r="64" spans="2:24" ht="12.75">
      <c r="B64" s="19" t="s">
        <v>76</v>
      </c>
      <c r="C64" s="47">
        <f>'importacion Datos'!B64</f>
        <v>148241.65</v>
      </c>
      <c r="D64" s="47">
        <f>'importacion Datos'!C64</f>
        <v>140508.33</v>
      </c>
      <c r="E64" s="47">
        <f>'importacion Datos'!D64</f>
        <v>139234.68</v>
      </c>
      <c r="F64" s="47">
        <f>'importacion Datos'!E64</f>
        <v>138839.52</v>
      </c>
      <c r="G64" s="47">
        <f>'importacion Datos'!F64</f>
        <v>0</v>
      </c>
      <c r="H64" s="47">
        <f>'importacion Datos'!G64</f>
        <v>0</v>
      </c>
      <c r="I64" s="47">
        <f>'importacion Datos'!H64</f>
        <v>0</v>
      </c>
      <c r="J64" s="47">
        <f>'importacion Datos'!I64</f>
        <v>0</v>
      </c>
      <c r="K64" s="47">
        <f>'importacion Datos'!J64</f>
        <v>0</v>
      </c>
      <c r="L64" s="47">
        <f>'importacion Datos'!K64</f>
        <v>0</v>
      </c>
      <c r="M64" s="47">
        <f>'importacion Datos'!L64</f>
        <v>0</v>
      </c>
      <c r="N64" s="47">
        <f>'importacion Datos'!M64</f>
        <v>0</v>
      </c>
      <c r="O64" s="45">
        <f t="shared" si="4"/>
        <v>566824.18</v>
      </c>
      <c r="P64" s="46"/>
      <c r="Q64" s="56" t="s">
        <v>76</v>
      </c>
      <c r="R64" s="45"/>
      <c r="S64" s="45">
        <v>622292.99</v>
      </c>
      <c r="T64" s="45">
        <v>1207457.8900000001</v>
      </c>
      <c r="U64" s="45">
        <v>1015544.42</v>
      </c>
      <c r="V64" s="45">
        <v>1650255.62</v>
      </c>
      <c r="W64" s="45">
        <v>1666796.72</v>
      </c>
      <c r="X64" s="45">
        <f t="shared" si="3"/>
        <v>566824.18</v>
      </c>
    </row>
    <row r="65" spans="2:24" ht="12.75">
      <c r="B65" s="19" t="s">
        <v>77</v>
      </c>
      <c r="C65" s="47">
        <f>'importacion Datos'!B65</f>
        <v>24000000</v>
      </c>
      <c r="D65" s="47">
        <f>'importacion Datos'!C65</f>
        <v>24830162.9</v>
      </c>
      <c r="E65" s="47">
        <f>'importacion Datos'!D65</f>
        <v>25604686.62</v>
      </c>
      <c r="F65" s="47">
        <f>'importacion Datos'!E65</f>
        <v>26523639.94</v>
      </c>
      <c r="G65" s="47">
        <f>'importacion Datos'!F65</f>
        <v>0</v>
      </c>
      <c r="H65" s="47">
        <f>'importacion Datos'!G65</f>
        <v>0</v>
      </c>
      <c r="I65" s="47">
        <f>'importacion Datos'!H65</f>
        <v>0</v>
      </c>
      <c r="J65" s="47">
        <f>'importacion Datos'!I65</f>
        <v>0</v>
      </c>
      <c r="K65" s="47">
        <f>'importacion Datos'!J65</f>
        <v>0</v>
      </c>
      <c r="L65" s="47">
        <f>'importacion Datos'!K65</f>
        <v>0</v>
      </c>
      <c r="M65" s="47">
        <f>'importacion Datos'!L65</f>
        <v>0</v>
      </c>
      <c r="N65" s="47">
        <f>'importacion Datos'!M65</f>
        <v>0</v>
      </c>
      <c r="O65" s="45">
        <f>N65</f>
        <v>0</v>
      </c>
      <c r="P65" s="46"/>
      <c r="Q65" s="56" t="s">
        <v>77</v>
      </c>
      <c r="R65" s="45"/>
      <c r="S65" s="45">
        <v>231815.69</v>
      </c>
      <c r="T65" s="45">
        <v>14658088.46</v>
      </c>
      <c r="U65" s="45">
        <v>0</v>
      </c>
      <c r="V65" s="45">
        <v>19734421.47</v>
      </c>
      <c r="W65" s="45">
        <v>23</v>
      </c>
      <c r="X65" s="45">
        <f t="shared" si="3"/>
        <v>0</v>
      </c>
    </row>
    <row r="66" spans="2:24" ht="12.75">
      <c r="B66" s="19" t="s">
        <v>78</v>
      </c>
      <c r="C66" s="87">
        <f>'importacion Datos'!B66</f>
        <v>784000</v>
      </c>
      <c r="D66" s="87">
        <f>'importacion Datos'!C66</f>
        <v>366735</v>
      </c>
      <c r="E66" s="87">
        <f>'importacion Datos'!D66</f>
        <v>345025</v>
      </c>
      <c r="F66" s="87">
        <f>'importacion Datos'!E66</f>
        <v>353326.9</v>
      </c>
      <c r="G66" s="87">
        <f>'importacion Datos'!F66</f>
        <v>0</v>
      </c>
      <c r="H66" s="87">
        <f>'importacion Datos'!G66</f>
        <v>0</v>
      </c>
      <c r="I66" s="87">
        <f>'importacion Datos'!H66</f>
        <v>0</v>
      </c>
      <c r="J66" s="87">
        <f>'importacion Datos'!I66</f>
        <v>0</v>
      </c>
      <c r="K66" s="87">
        <f>'importacion Datos'!J66</f>
        <v>0</v>
      </c>
      <c r="L66" s="87">
        <f>'importacion Datos'!K66</f>
        <v>0</v>
      </c>
      <c r="M66" s="87">
        <f>'importacion Datos'!L66</f>
        <v>0</v>
      </c>
      <c r="N66" s="87">
        <f>'importacion Datos'!M66</f>
        <v>0</v>
      </c>
      <c r="O66" s="45">
        <f t="shared" si="4"/>
        <v>1849086.9</v>
      </c>
      <c r="P66" s="46"/>
      <c r="Q66" s="56" t="s">
        <v>78</v>
      </c>
      <c r="R66" s="45"/>
      <c r="S66" s="45">
        <v>1809158.34</v>
      </c>
      <c r="T66" s="45">
        <v>3439288.11</v>
      </c>
      <c r="U66" s="45">
        <v>3417272.3100000005</v>
      </c>
      <c r="V66" s="45">
        <v>4197527.63</v>
      </c>
      <c r="W66" s="45">
        <v>5488594.27</v>
      </c>
      <c r="X66" s="45">
        <f t="shared" si="3"/>
        <v>1849086.9</v>
      </c>
    </row>
    <row r="67" spans="2:24" ht="12.75">
      <c r="B67" s="19" t="s">
        <v>79</v>
      </c>
      <c r="C67" s="87">
        <f>'importacion Datos'!B67</f>
        <v>185000</v>
      </c>
      <c r="D67" s="87">
        <f>'importacion Datos'!C67</f>
        <v>82761.34</v>
      </c>
      <c r="E67" s="87">
        <f>'importacion Datos'!D67</f>
        <v>72672.33</v>
      </c>
      <c r="F67" s="87">
        <f>'importacion Datos'!E67</f>
        <v>64402.36</v>
      </c>
      <c r="G67" s="87">
        <f>'importacion Datos'!F67</f>
        <v>0</v>
      </c>
      <c r="H67" s="87">
        <f>'importacion Datos'!G67</f>
        <v>0</v>
      </c>
      <c r="I67" s="87">
        <f>'importacion Datos'!H67</f>
        <v>0</v>
      </c>
      <c r="J67" s="87">
        <f>'importacion Datos'!I67</f>
        <v>0</v>
      </c>
      <c r="K67" s="87">
        <f>'importacion Datos'!J67</f>
        <v>0</v>
      </c>
      <c r="L67" s="87">
        <f>'importacion Datos'!K67</f>
        <v>0</v>
      </c>
      <c r="M67" s="87">
        <f>'importacion Datos'!L67</f>
        <v>0</v>
      </c>
      <c r="N67" s="87">
        <f>'importacion Datos'!M67</f>
        <v>0</v>
      </c>
      <c r="O67" s="45">
        <f t="shared" si="4"/>
        <v>404836.02999999997</v>
      </c>
      <c r="P67" s="46"/>
      <c r="Q67" s="56" t="s">
        <v>79</v>
      </c>
      <c r="R67" s="45"/>
      <c r="S67" s="45">
        <v>562319.7599999999</v>
      </c>
      <c r="T67" s="45">
        <v>1102435.3100000003</v>
      </c>
      <c r="U67" s="45">
        <v>998914.57</v>
      </c>
      <c r="V67" s="45">
        <v>1426684.57</v>
      </c>
      <c r="W67" s="45">
        <v>1019900.47</v>
      </c>
      <c r="X67" s="45">
        <f t="shared" si="3"/>
        <v>404836.02999999997</v>
      </c>
    </row>
    <row r="68" spans="2:24" ht="12.75">
      <c r="B68" s="19" t="s">
        <v>80</v>
      </c>
      <c r="C68" s="87">
        <f>'importacion Datos'!B68</f>
        <v>28000</v>
      </c>
      <c r="D68" s="87">
        <f>'importacion Datos'!C68</f>
        <v>15091.71</v>
      </c>
      <c r="E68" s="87">
        <f>'importacion Datos'!D68</f>
        <v>17495.7</v>
      </c>
      <c r="F68" s="87">
        <f>'importacion Datos'!E68</f>
        <v>32029.87</v>
      </c>
      <c r="G68" s="87">
        <f>'importacion Datos'!F68</f>
        <v>0</v>
      </c>
      <c r="H68" s="87">
        <f>'importacion Datos'!G68</f>
        <v>0</v>
      </c>
      <c r="I68" s="87">
        <f>'importacion Datos'!H68</f>
        <v>0</v>
      </c>
      <c r="J68" s="87">
        <f>'importacion Datos'!I68</f>
        <v>0</v>
      </c>
      <c r="K68" s="87">
        <f>'importacion Datos'!J68</f>
        <v>0</v>
      </c>
      <c r="L68" s="87">
        <f>'importacion Datos'!K68</f>
        <v>0</v>
      </c>
      <c r="M68" s="87">
        <f>'importacion Datos'!L68</f>
        <v>0</v>
      </c>
      <c r="N68" s="87">
        <f>'importacion Datos'!M68</f>
        <v>0</v>
      </c>
      <c r="O68" s="45">
        <f t="shared" si="4"/>
        <v>92617.28</v>
      </c>
      <c r="P68" s="46"/>
      <c r="Q68" s="56" t="s">
        <v>80</v>
      </c>
      <c r="R68" s="45"/>
      <c r="S68" s="45">
        <v>348044.19</v>
      </c>
      <c r="T68" s="45">
        <v>249781.59</v>
      </c>
      <c r="U68" s="45">
        <v>296186.1400000001</v>
      </c>
      <c r="V68" s="45">
        <v>288879.13999999996</v>
      </c>
      <c r="W68" s="45">
        <v>1093028.81</v>
      </c>
      <c r="X68" s="45">
        <f t="shared" si="3"/>
        <v>92617.28</v>
      </c>
    </row>
    <row r="69" spans="2:24" ht="12.75">
      <c r="B69" s="19" t="s">
        <v>81</v>
      </c>
      <c r="C69" s="87">
        <f>'importacion Datos'!B69</f>
        <v>960241.65</v>
      </c>
      <c r="D69" s="87">
        <f>'importacion Datos'!C69</f>
        <v>920100.45</v>
      </c>
      <c r="E69" s="87">
        <f>'importacion Datos'!D69</f>
        <v>914689.25</v>
      </c>
      <c r="F69" s="87">
        <f>'importacion Datos'!E69</f>
        <v>912308.12</v>
      </c>
      <c r="G69" s="87">
        <f>'importacion Datos'!F69</f>
        <v>0</v>
      </c>
      <c r="H69" s="87">
        <f>'importacion Datos'!G69</f>
        <v>0</v>
      </c>
      <c r="I69" s="87">
        <f>'importacion Datos'!H69</f>
        <v>0</v>
      </c>
      <c r="J69" s="87">
        <f>'importacion Datos'!I69</f>
        <v>0</v>
      </c>
      <c r="K69" s="87">
        <f>'importacion Datos'!J69</f>
        <v>0</v>
      </c>
      <c r="L69" s="87">
        <f>'importacion Datos'!K69</f>
        <v>0</v>
      </c>
      <c r="M69" s="87">
        <f>'importacion Datos'!L69</f>
        <v>0</v>
      </c>
      <c r="N69" s="87">
        <f>'importacion Datos'!M69</f>
        <v>0</v>
      </c>
      <c r="O69" s="45">
        <f t="shared" si="4"/>
        <v>3707339.4699999997</v>
      </c>
      <c r="P69" s="46"/>
      <c r="Q69" s="56" t="s">
        <v>81</v>
      </c>
      <c r="R69" s="45"/>
      <c r="S69" s="45">
        <v>2603293.7900000005</v>
      </c>
      <c r="T69" s="45">
        <v>5442194.52</v>
      </c>
      <c r="U69" s="45">
        <v>4841335.57</v>
      </c>
      <c r="V69" s="45">
        <v>7590745.43</v>
      </c>
      <c r="W69" s="45">
        <v>10958398.440000001</v>
      </c>
      <c r="X69" s="45">
        <f t="shared" si="3"/>
        <v>3707339.4699999997</v>
      </c>
    </row>
    <row r="70" spans="2:24" ht="12.75">
      <c r="B70" s="23" t="s">
        <v>82</v>
      </c>
      <c r="C70" s="93">
        <f>'importacion Datos'!B70</f>
        <v>997000</v>
      </c>
      <c r="D70" s="93">
        <f>'importacion Datos'!C70</f>
        <v>464588.05</v>
      </c>
      <c r="E70" s="93">
        <f>'importacion Datos'!D70</f>
        <v>435193.03</v>
      </c>
      <c r="F70" s="93">
        <f>'importacion Datos'!E70</f>
        <v>449759.13</v>
      </c>
      <c r="G70" s="93">
        <f>'importacion Datos'!F70</f>
        <v>0</v>
      </c>
      <c r="H70" s="93">
        <f>'importacion Datos'!G70</f>
        <v>0</v>
      </c>
      <c r="I70" s="93">
        <f>'importacion Datos'!H70</f>
        <v>0</v>
      </c>
      <c r="J70" s="93">
        <f>'importacion Datos'!I70</f>
        <v>0</v>
      </c>
      <c r="K70" s="93">
        <f>'importacion Datos'!J70</f>
        <v>0</v>
      </c>
      <c r="L70" s="93">
        <f>'importacion Datos'!K70</f>
        <v>0</v>
      </c>
      <c r="M70" s="93">
        <f>'importacion Datos'!L70</f>
        <v>0</v>
      </c>
      <c r="N70" s="93">
        <f>'importacion Datos'!M70</f>
        <v>0</v>
      </c>
      <c r="O70" s="104">
        <f t="shared" si="4"/>
        <v>2346540.21</v>
      </c>
      <c r="P70" s="46"/>
      <c r="Q70" s="59" t="s">
        <v>82</v>
      </c>
      <c r="R70" s="105"/>
      <c r="S70" s="105">
        <v>2719522.29</v>
      </c>
      <c r="T70" s="105">
        <v>4791505.01</v>
      </c>
      <c r="U70" s="105">
        <v>4712373.359999999</v>
      </c>
      <c r="V70" s="105">
        <v>5913091.340000001</v>
      </c>
      <c r="W70" s="105">
        <v>6098676.549999999</v>
      </c>
      <c r="X70" s="105">
        <f t="shared" si="3"/>
        <v>2346540.21</v>
      </c>
    </row>
    <row r="71" spans="2:24" ht="12.75">
      <c r="B71" s="26" t="s">
        <v>83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54"/>
      <c r="P71" s="50"/>
      <c r="Q71" s="26" t="s">
        <v>83</v>
      </c>
      <c r="S71" s="54"/>
      <c r="T71" s="54"/>
      <c r="U71" s="54"/>
      <c r="V71" s="54"/>
      <c r="W71" s="54"/>
      <c r="X71" s="54"/>
    </row>
    <row r="72" spans="2:24" ht="12.75">
      <c r="B72" s="29" t="s">
        <v>84</v>
      </c>
      <c r="C72" s="61">
        <f>'importacion Datos'!B72</f>
        <v>10315</v>
      </c>
      <c r="D72" s="61">
        <f>'importacion Datos'!C72</f>
        <v>10315</v>
      </c>
      <c r="E72" s="61">
        <f>'importacion Datos'!D72</f>
        <v>10346</v>
      </c>
      <c r="F72" s="61">
        <f>'importacion Datos'!E72</f>
        <v>10359</v>
      </c>
      <c r="G72" s="61">
        <f>'importacion Datos'!F72</f>
        <v>0</v>
      </c>
      <c r="H72" s="61">
        <f>'importacion Datos'!G72</f>
        <v>0</v>
      </c>
      <c r="I72" s="61">
        <f>'importacion Datos'!H72</f>
        <v>0</v>
      </c>
      <c r="J72" s="61">
        <f>'importacion Datos'!I72</f>
        <v>0</v>
      </c>
      <c r="K72" s="61">
        <f>'importacion Datos'!J72</f>
        <v>0</v>
      </c>
      <c r="L72" s="61">
        <f>'importacion Datos'!K72</f>
        <v>0</v>
      </c>
      <c r="M72" s="61">
        <f>'importacion Datos'!L72</f>
        <v>0</v>
      </c>
      <c r="N72" s="61">
        <f>'importacion Datos'!M72</f>
        <v>0</v>
      </c>
      <c r="O72" s="31">
        <f>N72</f>
        <v>0</v>
      </c>
      <c r="P72" s="32"/>
      <c r="Q72" s="55" t="s">
        <v>84</v>
      </c>
      <c r="R72" s="31"/>
      <c r="S72" s="31">
        <v>10140</v>
      </c>
      <c r="T72" s="31">
        <v>6579</v>
      </c>
      <c r="U72" s="31">
        <v>17207</v>
      </c>
      <c r="V72" s="31">
        <v>11717</v>
      </c>
      <c r="W72" s="31">
        <v>10275</v>
      </c>
      <c r="X72" s="31">
        <f t="shared" si="3"/>
        <v>0</v>
      </c>
    </row>
    <row r="73" spans="2:24" ht="12.75">
      <c r="B73" s="19" t="s">
        <v>85</v>
      </c>
      <c r="C73" s="62">
        <f>'importacion Datos'!B73</f>
        <v>54</v>
      </c>
      <c r="D73" s="62">
        <f>'importacion Datos'!C73</f>
        <v>87</v>
      </c>
      <c r="E73" s="62">
        <f>'importacion Datos'!D73</f>
        <v>0</v>
      </c>
      <c r="F73" s="62">
        <f>'importacion Datos'!E73</f>
        <v>0</v>
      </c>
      <c r="G73" s="62">
        <f>'importacion Datos'!F73</f>
        <v>0</v>
      </c>
      <c r="H73" s="62">
        <f>'importacion Datos'!G73</f>
        <v>0</v>
      </c>
      <c r="I73" s="62">
        <f>'importacion Datos'!H73</f>
        <v>0</v>
      </c>
      <c r="J73" s="62">
        <f>'importacion Datos'!I73</f>
        <v>0</v>
      </c>
      <c r="K73" s="62">
        <f>'importacion Datos'!J73</f>
        <v>0</v>
      </c>
      <c r="L73" s="62">
        <f>'importacion Datos'!K73</f>
        <v>0</v>
      </c>
      <c r="M73" s="62">
        <f>'importacion Datos'!L73</f>
        <v>0</v>
      </c>
      <c r="N73" s="62">
        <f>'importacion Datos'!M73</f>
        <v>0</v>
      </c>
      <c r="O73" s="42">
        <f>SUM(C73:N73)</f>
        <v>141</v>
      </c>
      <c r="P73" s="32"/>
      <c r="Q73" s="56" t="s">
        <v>85</v>
      </c>
      <c r="R73" s="42"/>
      <c r="S73" s="42">
        <v>466</v>
      </c>
      <c r="T73" s="42">
        <v>358</v>
      </c>
      <c r="U73" s="42">
        <v>135</v>
      </c>
      <c r="V73" s="42">
        <v>924</v>
      </c>
      <c r="W73" s="42">
        <v>303</v>
      </c>
      <c r="X73" s="42">
        <f t="shared" si="3"/>
        <v>141</v>
      </c>
    </row>
    <row r="74" spans="2:24" ht="12.75">
      <c r="B74" s="19" t="s">
        <v>86</v>
      </c>
      <c r="C74" s="62">
        <f>'importacion Datos'!B74</f>
        <v>8</v>
      </c>
      <c r="D74" s="62">
        <f>'importacion Datos'!C74</f>
        <v>13</v>
      </c>
      <c r="E74" s="62">
        <f>'importacion Datos'!D74</f>
        <v>16</v>
      </c>
      <c r="F74" s="62">
        <f>'importacion Datos'!E74</f>
        <v>16</v>
      </c>
      <c r="G74" s="62">
        <f>'importacion Datos'!F74</f>
        <v>0</v>
      </c>
      <c r="H74" s="62">
        <f>'importacion Datos'!G74</f>
        <v>0</v>
      </c>
      <c r="I74" s="62">
        <f>'importacion Datos'!H74</f>
        <v>0</v>
      </c>
      <c r="J74" s="62">
        <f>'importacion Datos'!I74</f>
        <v>0</v>
      </c>
      <c r="K74" s="62">
        <f>'importacion Datos'!J74</f>
        <v>0</v>
      </c>
      <c r="L74" s="62">
        <f>'importacion Datos'!K74</f>
        <v>0</v>
      </c>
      <c r="M74" s="62">
        <f>'importacion Datos'!L74</f>
        <v>0</v>
      </c>
      <c r="N74" s="62">
        <f>'importacion Datos'!M74</f>
        <v>0</v>
      </c>
      <c r="O74" s="42">
        <f aca="true" t="shared" si="5" ref="O74:O86">SUM(C74:N74)</f>
        <v>53</v>
      </c>
      <c r="P74" s="32"/>
      <c r="Q74" s="56" t="s">
        <v>86</v>
      </c>
      <c r="R74" s="42"/>
      <c r="S74" s="42">
        <v>255</v>
      </c>
      <c r="T74" s="42">
        <v>314</v>
      </c>
      <c r="U74" s="42">
        <v>156</v>
      </c>
      <c r="V74" s="42">
        <v>159</v>
      </c>
      <c r="W74" s="42">
        <v>189</v>
      </c>
      <c r="X74" s="42">
        <f t="shared" si="3"/>
        <v>53</v>
      </c>
    </row>
    <row r="75" spans="2:24" ht="12.75">
      <c r="B75" s="19" t="s">
        <v>87</v>
      </c>
      <c r="C75" s="62">
        <f>'importacion Datos'!B75</f>
        <v>8</v>
      </c>
      <c r="D75" s="62">
        <f>'importacion Datos'!C75</f>
        <v>13</v>
      </c>
      <c r="E75" s="62">
        <f>'importacion Datos'!D75</f>
        <v>16</v>
      </c>
      <c r="F75" s="62">
        <f>'importacion Datos'!E75</f>
        <v>16</v>
      </c>
      <c r="G75" s="62">
        <f>'importacion Datos'!F75</f>
        <v>0</v>
      </c>
      <c r="H75" s="62">
        <f>'importacion Datos'!G75</f>
        <v>0</v>
      </c>
      <c r="I75" s="62">
        <f>'importacion Datos'!H75</f>
        <v>0</v>
      </c>
      <c r="J75" s="62">
        <f>'importacion Datos'!I75</f>
        <v>0</v>
      </c>
      <c r="K75" s="62">
        <f>'importacion Datos'!J75</f>
        <v>0</v>
      </c>
      <c r="L75" s="62">
        <f>'importacion Datos'!K75</f>
        <v>0</v>
      </c>
      <c r="M75" s="62">
        <f>'importacion Datos'!L75</f>
        <v>0</v>
      </c>
      <c r="N75" s="62">
        <f>'importacion Datos'!M75</f>
        <v>0</v>
      </c>
      <c r="O75" s="42">
        <f t="shared" si="5"/>
        <v>53</v>
      </c>
      <c r="P75" s="32"/>
      <c r="Q75" s="56" t="s">
        <v>87</v>
      </c>
      <c r="R75" s="42"/>
      <c r="S75" s="42">
        <v>95</v>
      </c>
      <c r="T75" s="42">
        <v>0</v>
      </c>
      <c r="U75" s="42">
        <v>0</v>
      </c>
      <c r="V75" s="42">
        <v>103</v>
      </c>
      <c r="W75" s="42">
        <v>162</v>
      </c>
      <c r="X75" s="42">
        <f t="shared" si="3"/>
        <v>53</v>
      </c>
    </row>
    <row r="76" spans="2:24" ht="12.75">
      <c r="B76" s="19" t="s">
        <v>88</v>
      </c>
      <c r="C76" s="62">
        <f>'importacion Datos'!B76</f>
        <v>32</v>
      </c>
      <c r="D76" s="62">
        <f>'importacion Datos'!C76</f>
        <v>30</v>
      </c>
      <c r="E76" s="62">
        <f>'importacion Datos'!D76</f>
        <v>29</v>
      </c>
      <c r="F76" s="62">
        <f>'importacion Datos'!E76</f>
        <v>25</v>
      </c>
      <c r="G76" s="62">
        <f>'importacion Datos'!F76</f>
        <v>0</v>
      </c>
      <c r="H76" s="62">
        <f>'importacion Datos'!G76</f>
        <v>0</v>
      </c>
      <c r="I76" s="62">
        <f>'importacion Datos'!H76</f>
        <v>0</v>
      </c>
      <c r="J76" s="62">
        <f>'importacion Datos'!I76</f>
        <v>0</v>
      </c>
      <c r="K76" s="62">
        <f>'importacion Datos'!J76</f>
        <v>0</v>
      </c>
      <c r="L76" s="62">
        <f>'importacion Datos'!K76</f>
        <v>0</v>
      </c>
      <c r="M76" s="62">
        <f>'importacion Datos'!L76</f>
        <v>0</v>
      </c>
      <c r="N76" s="62">
        <f>'importacion Datos'!M76</f>
        <v>0</v>
      </c>
      <c r="O76" s="42">
        <f t="shared" si="5"/>
        <v>116</v>
      </c>
      <c r="P76" s="32"/>
      <c r="Q76" s="56" t="s">
        <v>88</v>
      </c>
      <c r="R76" s="42"/>
      <c r="S76" s="42">
        <v>99</v>
      </c>
      <c r="T76" s="42">
        <v>293</v>
      </c>
      <c r="U76" s="42">
        <v>226</v>
      </c>
      <c r="V76" s="42">
        <v>299</v>
      </c>
      <c r="W76" s="42">
        <v>236</v>
      </c>
      <c r="X76" s="42">
        <f t="shared" si="3"/>
        <v>116</v>
      </c>
    </row>
    <row r="77" spans="2:24" ht="12.75">
      <c r="B77" s="19" t="s">
        <v>89</v>
      </c>
      <c r="C77" s="62">
        <f>'importacion Datos'!B77</f>
        <v>30</v>
      </c>
      <c r="D77" s="62">
        <f>'importacion Datos'!C77</f>
        <v>29</v>
      </c>
      <c r="E77" s="62">
        <f>'importacion Datos'!D77</f>
        <v>25</v>
      </c>
      <c r="F77" s="62">
        <f>'importacion Datos'!E77</f>
        <v>23</v>
      </c>
      <c r="G77" s="62">
        <f>'importacion Datos'!F77</f>
        <v>0</v>
      </c>
      <c r="H77" s="62">
        <f>'importacion Datos'!G77</f>
        <v>0</v>
      </c>
      <c r="I77" s="62">
        <f>'importacion Datos'!H77</f>
        <v>0</v>
      </c>
      <c r="J77" s="62">
        <f>'importacion Datos'!I77</f>
        <v>0</v>
      </c>
      <c r="K77" s="62">
        <f>'importacion Datos'!J77</f>
        <v>0</v>
      </c>
      <c r="L77" s="62">
        <f>'importacion Datos'!K77</f>
        <v>0</v>
      </c>
      <c r="M77" s="62">
        <f>'importacion Datos'!L77</f>
        <v>0</v>
      </c>
      <c r="N77" s="62">
        <f>'importacion Datos'!M77</f>
        <v>0</v>
      </c>
      <c r="O77" s="42">
        <f t="shared" si="5"/>
        <v>107</v>
      </c>
      <c r="P77" s="32"/>
      <c r="Q77" s="56" t="s">
        <v>89</v>
      </c>
      <c r="R77" s="42"/>
      <c r="S77" s="42">
        <v>304</v>
      </c>
      <c r="T77" s="42">
        <v>293</v>
      </c>
      <c r="U77" s="42">
        <v>26</v>
      </c>
      <c r="V77" s="42">
        <v>156</v>
      </c>
      <c r="W77" s="42">
        <v>370</v>
      </c>
      <c r="X77" s="42">
        <f t="shared" si="3"/>
        <v>107</v>
      </c>
    </row>
    <row r="78" spans="2:24" ht="12.75">
      <c r="B78" s="19" t="s">
        <v>90</v>
      </c>
      <c r="C78" s="62">
        <f>'importacion Datos'!B78</f>
        <v>0</v>
      </c>
      <c r="D78" s="62">
        <f>'importacion Datos'!C78</f>
        <v>0</v>
      </c>
      <c r="E78" s="62">
        <f>'importacion Datos'!D78</f>
        <v>0</v>
      </c>
      <c r="F78" s="62">
        <f>'importacion Datos'!E78</f>
        <v>0</v>
      </c>
      <c r="G78" s="62">
        <f>'importacion Datos'!F78</f>
        <v>0</v>
      </c>
      <c r="H78" s="62">
        <f>'importacion Datos'!G78</f>
        <v>0</v>
      </c>
      <c r="I78" s="62">
        <f>'importacion Datos'!H78</f>
        <v>0</v>
      </c>
      <c r="J78" s="62">
        <f>'importacion Datos'!I78</f>
        <v>0</v>
      </c>
      <c r="K78" s="62">
        <f>'importacion Datos'!J78</f>
        <v>0</v>
      </c>
      <c r="L78" s="62">
        <f>'importacion Datos'!K78</f>
        <v>0</v>
      </c>
      <c r="M78" s="62">
        <f>'importacion Datos'!L78</f>
        <v>0</v>
      </c>
      <c r="N78" s="62">
        <f>'importacion Datos'!M78</f>
        <v>0</v>
      </c>
      <c r="O78" s="42">
        <f t="shared" si="5"/>
        <v>0</v>
      </c>
      <c r="P78" s="32"/>
      <c r="Q78" s="56" t="s">
        <v>90</v>
      </c>
      <c r="R78" s="42"/>
      <c r="S78" s="42">
        <v>535</v>
      </c>
      <c r="T78" s="42">
        <v>1264</v>
      </c>
      <c r="U78" s="42">
        <v>9952</v>
      </c>
      <c r="V78" s="42">
        <v>2602</v>
      </c>
      <c r="W78" s="42">
        <v>969</v>
      </c>
      <c r="X78" s="42">
        <f t="shared" si="3"/>
        <v>0</v>
      </c>
    </row>
    <row r="79" spans="2:24" ht="12.75">
      <c r="B79" s="23" t="s">
        <v>91</v>
      </c>
      <c r="C79" s="63">
        <f>'importacion Datos'!B79</f>
        <v>41</v>
      </c>
      <c r="D79" s="63">
        <f>'importacion Datos'!C79</f>
        <v>38</v>
      </c>
      <c r="E79" s="63">
        <f>'importacion Datos'!D79</f>
        <v>89</v>
      </c>
      <c r="F79" s="63">
        <f>'importacion Datos'!E79</f>
        <v>103</v>
      </c>
      <c r="G79" s="63">
        <f>'importacion Datos'!F79</f>
        <v>0</v>
      </c>
      <c r="H79" s="63">
        <f>'importacion Datos'!G79</f>
        <v>0</v>
      </c>
      <c r="I79" s="63">
        <f>'importacion Datos'!H79</f>
        <v>0</v>
      </c>
      <c r="J79" s="63">
        <f>'importacion Datos'!I79</f>
        <v>0</v>
      </c>
      <c r="K79" s="63">
        <f>'importacion Datos'!J79</f>
        <v>0</v>
      </c>
      <c r="L79" s="63">
        <f>'importacion Datos'!K79</f>
        <v>0</v>
      </c>
      <c r="M79" s="63">
        <f>'importacion Datos'!L79</f>
        <v>0</v>
      </c>
      <c r="N79" s="63">
        <f>'importacion Datos'!M79</f>
        <v>0</v>
      </c>
      <c r="O79" s="58">
        <f t="shared" si="5"/>
        <v>271</v>
      </c>
      <c r="P79" s="32"/>
      <c r="Q79" s="59" t="s">
        <v>91</v>
      </c>
      <c r="R79" s="58"/>
      <c r="S79" s="58">
        <v>435</v>
      </c>
      <c r="T79" s="58">
        <v>828</v>
      </c>
      <c r="U79" s="58">
        <v>1474</v>
      </c>
      <c r="V79" s="58">
        <v>1441</v>
      </c>
      <c r="W79" s="58">
        <v>481</v>
      </c>
      <c r="X79" s="58">
        <f t="shared" si="3"/>
        <v>271</v>
      </c>
    </row>
    <row r="80" spans="2:24" ht="12.75">
      <c r="B80" s="26" t="s">
        <v>92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54"/>
      <c r="P80" s="50"/>
      <c r="Q80" s="26" t="s">
        <v>92</v>
      </c>
      <c r="S80" s="54"/>
      <c r="T80" s="54"/>
      <c r="U80" s="54"/>
      <c r="V80" s="54"/>
      <c r="W80" s="54"/>
      <c r="X80" s="54"/>
    </row>
    <row r="81" spans="2:24" ht="12.75">
      <c r="B81" s="29" t="s">
        <v>93</v>
      </c>
      <c r="C81" s="61">
        <f>'importacion Datos'!B81</f>
        <v>8</v>
      </c>
      <c r="D81" s="61">
        <f>'importacion Datos'!C81</f>
        <v>13</v>
      </c>
      <c r="E81" s="61">
        <f>'importacion Datos'!D81</f>
        <v>16</v>
      </c>
      <c r="F81" s="61">
        <f>'importacion Datos'!E81</f>
        <v>15</v>
      </c>
      <c r="G81" s="61">
        <f>'importacion Datos'!F81</f>
        <v>0</v>
      </c>
      <c r="H81" s="61">
        <f>'importacion Datos'!G81</f>
        <v>0</v>
      </c>
      <c r="I81" s="61">
        <f>'importacion Datos'!H81</f>
        <v>0</v>
      </c>
      <c r="J81" s="61">
        <f>'importacion Datos'!I81</f>
        <v>0</v>
      </c>
      <c r="K81" s="61">
        <f>'importacion Datos'!J81</f>
        <v>0</v>
      </c>
      <c r="L81" s="61">
        <f>'importacion Datos'!K81</f>
        <v>0</v>
      </c>
      <c r="M81" s="61">
        <f>'importacion Datos'!L81</f>
        <v>0</v>
      </c>
      <c r="N81" s="61">
        <f>'importacion Datos'!M81</f>
        <v>0</v>
      </c>
      <c r="O81" s="31">
        <f t="shared" si="5"/>
        <v>52</v>
      </c>
      <c r="P81" s="32"/>
      <c r="Q81" s="55" t="s">
        <v>93</v>
      </c>
      <c r="R81" s="31"/>
      <c r="S81" s="31">
        <v>22</v>
      </c>
      <c r="T81" s="31">
        <v>63</v>
      </c>
      <c r="U81" s="31">
        <v>141</v>
      </c>
      <c r="V81" s="31">
        <v>115</v>
      </c>
      <c r="W81" s="31">
        <v>61</v>
      </c>
      <c r="X81" s="31">
        <f t="shared" si="3"/>
        <v>52</v>
      </c>
    </row>
    <row r="82" spans="2:24" ht="12.75">
      <c r="B82" s="19" t="s">
        <v>94</v>
      </c>
      <c r="C82" s="62">
        <f>'importacion Datos'!B82</f>
        <v>1</v>
      </c>
      <c r="D82" s="62">
        <f>'importacion Datos'!C82</f>
        <v>0</v>
      </c>
      <c r="E82" s="62">
        <f>'importacion Datos'!D82</f>
        <v>0</v>
      </c>
      <c r="F82" s="62">
        <f>'importacion Datos'!E82</f>
        <v>0</v>
      </c>
      <c r="G82" s="62">
        <f>'importacion Datos'!F82</f>
        <v>0</v>
      </c>
      <c r="H82" s="62">
        <f>'importacion Datos'!G82</f>
        <v>0</v>
      </c>
      <c r="I82" s="62">
        <f>'importacion Datos'!H82</f>
        <v>0</v>
      </c>
      <c r="J82" s="62">
        <f>'importacion Datos'!I82</f>
        <v>0</v>
      </c>
      <c r="K82" s="62">
        <f>'importacion Datos'!J82</f>
        <v>0</v>
      </c>
      <c r="L82" s="62">
        <f>'importacion Datos'!K82</f>
        <v>0</v>
      </c>
      <c r="M82" s="62">
        <f>'importacion Datos'!L82</f>
        <v>0</v>
      </c>
      <c r="N82" s="62">
        <f>'importacion Datos'!M82</f>
        <v>0</v>
      </c>
      <c r="O82" s="42">
        <f t="shared" si="5"/>
        <v>1</v>
      </c>
      <c r="P82" s="32"/>
      <c r="Q82" s="56" t="s">
        <v>94</v>
      </c>
      <c r="R82" s="42"/>
      <c r="S82" s="42">
        <v>28</v>
      </c>
      <c r="T82" s="42">
        <v>14</v>
      </c>
      <c r="U82" s="42">
        <v>15</v>
      </c>
      <c r="V82" s="42">
        <v>19</v>
      </c>
      <c r="W82" s="42">
        <v>11</v>
      </c>
      <c r="X82" s="42">
        <f t="shared" si="3"/>
        <v>1</v>
      </c>
    </row>
    <row r="83" spans="2:24" ht="12.75">
      <c r="B83" s="19" t="s">
        <v>95</v>
      </c>
      <c r="C83" s="62">
        <f>'importacion Datos'!B83</f>
        <v>0</v>
      </c>
      <c r="D83" s="62">
        <f>'importacion Datos'!C83</f>
        <v>0</v>
      </c>
      <c r="E83" s="62">
        <f>'importacion Datos'!D83</f>
        <v>1</v>
      </c>
      <c r="F83" s="62">
        <f>'importacion Datos'!E83</f>
        <v>1</v>
      </c>
      <c r="G83" s="62">
        <f>'importacion Datos'!F83</f>
        <v>0</v>
      </c>
      <c r="H83" s="62">
        <f>'importacion Datos'!G83</f>
        <v>0</v>
      </c>
      <c r="I83" s="62">
        <f>'importacion Datos'!H83</f>
        <v>0</v>
      </c>
      <c r="J83" s="62">
        <f>'importacion Datos'!I83</f>
        <v>0</v>
      </c>
      <c r="K83" s="62">
        <f>'importacion Datos'!J83</f>
        <v>0</v>
      </c>
      <c r="L83" s="62">
        <f>'importacion Datos'!K83</f>
        <v>0</v>
      </c>
      <c r="M83" s="62">
        <f>'importacion Datos'!L83</f>
        <v>0</v>
      </c>
      <c r="N83" s="62">
        <f>'importacion Datos'!M83</f>
        <v>0</v>
      </c>
      <c r="O83" s="42">
        <f t="shared" si="5"/>
        <v>2</v>
      </c>
      <c r="P83" s="32"/>
      <c r="Q83" s="56" t="s">
        <v>95</v>
      </c>
      <c r="R83" s="42"/>
      <c r="S83" s="42">
        <v>51</v>
      </c>
      <c r="T83" s="42">
        <v>4</v>
      </c>
      <c r="U83" s="42">
        <v>75</v>
      </c>
      <c r="V83" s="42">
        <v>30</v>
      </c>
      <c r="W83" s="42">
        <v>91</v>
      </c>
      <c r="X83" s="42">
        <f t="shared" si="3"/>
        <v>2</v>
      </c>
    </row>
    <row r="84" spans="2:24" ht="12.75">
      <c r="B84" s="19" t="s">
        <v>96</v>
      </c>
      <c r="C84" s="62">
        <f>'importacion Datos'!B84</f>
        <v>0</v>
      </c>
      <c r="D84" s="62">
        <f>'importacion Datos'!C84</f>
        <v>5</v>
      </c>
      <c r="E84" s="62">
        <f>'importacion Datos'!D84</f>
        <v>1</v>
      </c>
      <c r="F84" s="62">
        <f>'importacion Datos'!E84</f>
        <v>0</v>
      </c>
      <c r="G84" s="62">
        <f>'importacion Datos'!F84</f>
        <v>0</v>
      </c>
      <c r="H84" s="62">
        <f>'importacion Datos'!G84</f>
        <v>0</v>
      </c>
      <c r="I84" s="62">
        <f>'importacion Datos'!H84</f>
        <v>0</v>
      </c>
      <c r="J84" s="62">
        <f>'importacion Datos'!I84</f>
        <v>0</v>
      </c>
      <c r="K84" s="62">
        <f>'importacion Datos'!J84</f>
        <v>0</v>
      </c>
      <c r="L84" s="62">
        <f>'importacion Datos'!K84</f>
        <v>0</v>
      </c>
      <c r="M84" s="62">
        <f>'importacion Datos'!L84</f>
        <v>0</v>
      </c>
      <c r="N84" s="62">
        <f>'importacion Datos'!M84</f>
        <v>0</v>
      </c>
      <c r="O84" s="42">
        <f t="shared" si="5"/>
        <v>6</v>
      </c>
      <c r="P84" s="32"/>
      <c r="Q84" s="56" t="s">
        <v>96</v>
      </c>
      <c r="R84" s="42"/>
      <c r="S84" s="42">
        <v>61</v>
      </c>
      <c r="T84" s="42">
        <v>1</v>
      </c>
      <c r="U84" s="42">
        <v>18</v>
      </c>
      <c r="V84" s="42">
        <v>6</v>
      </c>
      <c r="W84" s="42">
        <v>28</v>
      </c>
      <c r="X84" s="42">
        <f t="shared" si="3"/>
        <v>6</v>
      </c>
    </row>
    <row r="85" spans="2:24" ht="12.75">
      <c r="B85" s="19" t="s">
        <v>97</v>
      </c>
      <c r="C85" s="62">
        <f>'importacion Datos'!B85</f>
        <v>32</v>
      </c>
      <c r="D85" s="62">
        <f>'importacion Datos'!C85</f>
        <v>30</v>
      </c>
      <c r="E85" s="62">
        <f>'importacion Datos'!D85</f>
        <v>0</v>
      </c>
      <c r="F85" s="62">
        <f>'importacion Datos'!E85</f>
        <v>0</v>
      </c>
      <c r="G85" s="62">
        <f>'importacion Datos'!F85</f>
        <v>0</v>
      </c>
      <c r="H85" s="62">
        <f>'importacion Datos'!G85</f>
        <v>0</v>
      </c>
      <c r="I85" s="62">
        <f>'importacion Datos'!H85</f>
        <v>0</v>
      </c>
      <c r="J85" s="62">
        <f>'importacion Datos'!I85</f>
        <v>0</v>
      </c>
      <c r="K85" s="62">
        <f>'importacion Datos'!J85</f>
        <v>0</v>
      </c>
      <c r="L85" s="62">
        <f>'importacion Datos'!K85</f>
        <v>0</v>
      </c>
      <c r="M85" s="62">
        <f>'importacion Datos'!L85</f>
        <v>0</v>
      </c>
      <c r="N85" s="62">
        <f>'importacion Datos'!M85</f>
        <v>0</v>
      </c>
      <c r="O85" s="42">
        <f t="shared" si="5"/>
        <v>62</v>
      </c>
      <c r="P85" s="32"/>
      <c r="Q85" s="56" t="s">
        <v>97</v>
      </c>
      <c r="R85" s="42"/>
      <c r="S85" s="42">
        <v>180</v>
      </c>
      <c r="T85" s="42">
        <v>279</v>
      </c>
      <c r="U85" s="42">
        <v>241</v>
      </c>
      <c r="V85" s="42">
        <v>247</v>
      </c>
      <c r="W85" s="42">
        <v>225</v>
      </c>
      <c r="X85" s="42">
        <f t="shared" si="3"/>
        <v>62</v>
      </c>
    </row>
    <row r="86" spans="2:24" ht="12.75">
      <c r="B86" s="19" t="s">
        <v>98</v>
      </c>
      <c r="C86" s="62">
        <f>'importacion Datos'!B86</f>
        <v>30</v>
      </c>
      <c r="D86" s="62">
        <f>'importacion Datos'!C86</f>
        <v>0</v>
      </c>
      <c r="E86" s="62">
        <f>'importacion Datos'!D86</f>
        <v>26</v>
      </c>
      <c r="F86" s="62">
        <f>'importacion Datos'!E86</f>
        <v>25</v>
      </c>
      <c r="G86" s="62">
        <f>'importacion Datos'!F86</f>
        <v>0</v>
      </c>
      <c r="H86" s="62">
        <f>'importacion Datos'!G86</f>
        <v>0</v>
      </c>
      <c r="I86" s="62">
        <f>'importacion Datos'!H86</f>
        <v>0</v>
      </c>
      <c r="J86" s="62">
        <f>'importacion Datos'!I86</f>
        <v>0</v>
      </c>
      <c r="K86" s="62">
        <f>'importacion Datos'!J86</f>
        <v>0</v>
      </c>
      <c r="L86" s="62">
        <f>'importacion Datos'!K86</f>
        <v>0</v>
      </c>
      <c r="M86" s="62">
        <f>'importacion Datos'!L86</f>
        <v>0</v>
      </c>
      <c r="N86" s="62">
        <f>'importacion Datos'!M86</f>
        <v>0</v>
      </c>
      <c r="O86" s="42">
        <f t="shared" si="5"/>
        <v>81</v>
      </c>
      <c r="P86" s="32"/>
      <c r="Q86" s="56" t="s">
        <v>98</v>
      </c>
      <c r="R86" s="42"/>
      <c r="S86" s="42">
        <v>99</v>
      </c>
      <c r="T86" s="42">
        <v>48</v>
      </c>
      <c r="U86" s="42">
        <v>0</v>
      </c>
      <c r="V86" s="42">
        <v>122</v>
      </c>
      <c r="W86" s="42">
        <v>0</v>
      </c>
      <c r="X86" s="42">
        <f t="shared" si="3"/>
        <v>81</v>
      </c>
    </row>
    <row r="87" spans="2:24" ht="12.75">
      <c r="B87" s="19" t="s">
        <v>99</v>
      </c>
      <c r="C87" s="62">
        <f>'importacion Datos'!B87</f>
        <v>70</v>
      </c>
      <c r="D87" s="62">
        <f>'importacion Datos'!C87</f>
        <v>70</v>
      </c>
      <c r="E87" s="62">
        <f>'importacion Datos'!D87</f>
        <v>70</v>
      </c>
      <c r="F87" s="62">
        <f>'importacion Datos'!E87</f>
        <v>70</v>
      </c>
      <c r="G87" s="62">
        <f>'importacion Datos'!F87</f>
        <v>0</v>
      </c>
      <c r="H87" s="62">
        <f>'importacion Datos'!G87</f>
        <v>0</v>
      </c>
      <c r="I87" s="62">
        <f>'importacion Datos'!H87</f>
        <v>0</v>
      </c>
      <c r="J87" s="62">
        <f>'importacion Datos'!I87</f>
        <v>0</v>
      </c>
      <c r="K87" s="62">
        <f>'importacion Datos'!J87</f>
        <v>0</v>
      </c>
      <c r="L87" s="62">
        <f>'importacion Datos'!K87</f>
        <v>0</v>
      </c>
      <c r="M87" s="62">
        <f>'importacion Datos'!L87</f>
        <v>0</v>
      </c>
      <c r="N87" s="62">
        <f>'importacion Datos'!M87</f>
        <v>0</v>
      </c>
      <c r="O87" s="42">
        <f>N87</f>
        <v>0</v>
      </c>
      <c r="P87" s="32"/>
      <c r="Q87" s="56" t="s">
        <v>99</v>
      </c>
      <c r="R87" s="42"/>
      <c r="S87" s="42">
        <v>70</v>
      </c>
      <c r="T87" s="42">
        <v>70</v>
      </c>
      <c r="U87" s="42">
        <v>70</v>
      </c>
      <c r="V87" s="42">
        <v>70</v>
      </c>
      <c r="W87" s="42">
        <v>70</v>
      </c>
      <c r="X87" s="42">
        <f t="shared" si="3"/>
        <v>0</v>
      </c>
    </row>
    <row r="88" spans="2:24" ht="12.75">
      <c r="B88" s="23" t="s">
        <v>100</v>
      </c>
      <c r="C88" s="63">
        <f>'importacion Datos'!B88</f>
        <v>17</v>
      </c>
      <c r="D88" s="63">
        <f>'importacion Datos'!C88</f>
        <v>17</v>
      </c>
      <c r="E88" s="63">
        <f>'importacion Datos'!D88</f>
        <v>17</v>
      </c>
      <c r="F88" s="63">
        <f>'importacion Datos'!E88</f>
        <v>17</v>
      </c>
      <c r="G88" s="63">
        <f>'importacion Datos'!F88</f>
        <v>0</v>
      </c>
      <c r="H88" s="63">
        <f>'importacion Datos'!G88</f>
        <v>0</v>
      </c>
      <c r="I88" s="63">
        <f>'importacion Datos'!H88</f>
        <v>0</v>
      </c>
      <c r="J88" s="63">
        <f>'importacion Datos'!I88</f>
        <v>0</v>
      </c>
      <c r="K88" s="63">
        <f>'importacion Datos'!J88</f>
        <v>0</v>
      </c>
      <c r="L88" s="63">
        <f>'importacion Datos'!K88</f>
        <v>0</v>
      </c>
      <c r="M88" s="63">
        <f>'importacion Datos'!L88</f>
        <v>0</v>
      </c>
      <c r="N88" s="63">
        <f>'importacion Datos'!M88</f>
        <v>0</v>
      </c>
      <c r="O88" s="58">
        <f>N88</f>
        <v>0</v>
      </c>
      <c r="P88" s="32"/>
      <c r="Q88" s="59" t="s">
        <v>100</v>
      </c>
      <c r="R88" s="58"/>
      <c r="S88" s="58">
        <v>17</v>
      </c>
      <c r="T88" s="58">
        <v>17</v>
      </c>
      <c r="U88" s="58">
        <v>17</v>
      </c>
      <c r="V88" s="58">
        <v>17</v>
      </c>
      <c r="W88" s="58">
        <v>17</v>
      </c>
      <c r="X88" s="58">
        <f t="shared" si="3"/>
        <v>0</v>
      </c>
    </row>
    <row r="89" spans="2:24" ht="12.75">
      <c r="B89" s="106"/>
      <c r="R89" s="107" t="s">
        <v>101</v>
      </c>
      <c r="S89" s="107"/>
      <c r="T89" s="107"/>
      <c r="U89" s="107"/>
      <c r="V89" s="107"/>
      <c r="W89" s="107"/>
      <c r="X89" s="107"/>
    </row>
    <row r="90" spans="2:24" ht="12.75">
      <c r="B90" s="108" t="s">
        <v>102</v>
      </c>
      <c r="C90" s="109" t="str">
        <f>C4</f>
        <v>ENERO</v>
      </c>
      <c r="D90" s="110" t="str">
        <f aca="true" t="shared" si="6" ref="D90:O90">D4</f>
        <v>FEBRERO</v>
      </c>
      <c r="E90" s="110" t="str">
        <f t="shared" si="6"/>
        <v>MARZO</v>
      </c>
      <c r="F90" s="110" t="str">
        <f t="shared" si="6"/>
        <v>ABRIL</v>
      </c>
      <c r="G90" s="110" t="str">
        <f t="shared" si="6"/>
        <v>MAYO</v>
      </c>
      <c r="H90" s="110" t="str">
        <f t="shared" si="6"/>
        <v>JUNIO</v>
      </c>
      <c r="I90" s="110" t="str">
        <f t="shared" si="6"/>
        <v>JULIO</v>
      </c>
      <c r="J90" s="110" t="str">
        <f t="shared" si="6"/>
        <v>AGOSTO</v>
      </c>
      <c r="K90" s="110" t="str">
        <f t="shared" si="6"/>
        <v>SEPT</v>
      </c>
      <c r="L90" s="110" t="str">
        <f t="shared" si="6"/>
        <v>OCT</v>
      </c>
      <c r="M90" s="110" t="str">
        <f t="shared" si="6"/>
        <v>NOV</v>
      </c>
      <c r="N90" s="110" t="str">
        <f t="shared" si="6"/>
        <v>DICIEMBRE</v>
      </c>
      <c r="O90" s="111" t="str">
        <f t="shared" si="6"/>
        <v>Dato Anual</v>
      </c>
      <c r="P90" s="112"/>
      <c r="Q90" s="113" t="s">
        <v>102</v>
      </c>
      <c r="R90" s="114">
        <v>2010</v>
      </c>
      <c r="S90" s="114">
        <v>2011</v>
      </c>
      <c r="T90" s="114">
        <v>2012</v>
      </c>
      <c r="U90" s="114">
        <v>2013</v>
      </c>
      <c r="V90" s="114">
        <f>V3</f>
        <v>2014</v>
      </c>
      <c r="W90" s="114">
        <f>W3</f>
        <v>2015</v>
      </c>
      <c r="X90" s="114">
        <f>X3</f>
        <v>2016</v>
      </c>
    </row>
    <row r="91" spans="2:24" ht="12.75">
      <c r="B91" s="115" t="s">
        <v>103</v>
      </c>
      <c r="C91" s="116">
        <f aca="true" t="shared" si="7" ref="C91:N91">C70/(C49+C55+C57+C58+C59+C60)</f>
        <v>1.2028558766440776</v>
      </c>
      <c r="D91" s="117">
        <f t="shared" si="7"/>
        <v>1.7941600942502793</v>
      </c>
      <c r="E91" s="117">
        <f t="shared" si="7"/>
        <v>0.6767536558889535</v>
      </c>
      <c r="F91" s="117">
        <f t="shared" si="7"/>
        <v>0.7381591379054</v>
      </c>
      <c r="G91" s="117" t="e">
        <f t="shared" si="7"/>
        <v>#DIV/0!</v>
      </c>
      <c r="H91" s="117" t="e">
        <f t="shared" si="7"/>
        <v>#DIV/0!</v>
      </c>
      <c r="I91" s="117" t="e">
        <f t="shared" si="7"/>
        <v>#DIV/0!</v>
      </c>
      <c r="J91" s="117" t="e">
        <f t="shared" si="7"/>
        <v>#DIV/0!</v>
      </c>
      <c r="K91" s="117" t="e">
        <f t="shared" si="7"/>
        <v>#DIV/0!</v>
      </c>
      <c r="L91" s="117" t="e">
        <f t="shared" si="7"/>
        <v>#DIV/0!</v>
      </c>
      <c r="M91" s="117" t="e">
        <f t="shared" si="7"/>
        <v>#DIV/0!</v>
      </c>
      <c r="N91" s="117" t="e">
        <f t="shared" si="7"/>
        <v>#DIV/0!</v>
      </c>
      <c r="O91" s="118">
        <f>O70/(O49+O55+O57+O58+O59+O60)</f>
        <v>1.0027249464833308</v>
      </c>
      <c r="P91" s="119"/>
      <c r="Q91" s="120" t="s">
        <v>103</v>
      </c>
      <c r="R91" s="121" t="e">
        <f aca="true" t="shared" si="8" ref="R91:X91">R70/(R49+R55+R57+R58+R59+R60)</f>
        <v>#DIV/0!</v>
      </c>
      <c r="S91" s="118">
        <f t="shared" si="8"/>
        <v>0.47449492557789985</v>
      </c>
      <c r="T91" s="118">
        <f t="shared" si="8"/>
        <v>0.46641777294401027</v>
      </c>
      <c r="U91" s="118">
        <f t="shared" si="8"/>
        <v>0.5994252033895785</v>
      </c>
      <c r="V91" s="118">
        <f t="shared" si="8"/>
        <v>0.4071692967588237</v>
      </c>
      <c r="W91" s="118">
        <f>W70/(W49+W55+W57+W58+W59+W60)</f>
        <v>0.6246011517080353</v>
      </c>
      <c r="X91" s="118">
        <f t="shared" si="8"/>
        <v>1.0027249464833308</v>
      </c>
    </row>
    <row r="92" spans="2:24" ht="12.75">
      <c r="B92" s="115" t="s">
        <v>104</v>
      </c>
      <c r="C92" s="116">
        <f aca="true" t="shared" si="9" ref="C92:N92">C66/C22</f>
        <v>23.557692307692307</v>
      </c>
      <c r="D92" s="117">
        <f t="shared" si="9"/>
        <v>11.019681490384615</v>
      </c>
      <c r="E92" s="117">
        <f t="shared" si="9"/>
        <v>10.367337740384615</v>
      </c>
      <c r="F92" s="117">
        <f t="shared" si="9"/>
        <v>10.616793870192309</v>
      </c>
      <c r="G92" s="117" t="e">
        <f t="shared" si="9"/>
        <v>#DIV/0!</v>
      </c>
      <c r="H92" s="117" t="e">
        <f t="shared" si="9"/>
        <v>#DIV/0!</v>
      </c>
      <c r="I92" s="117" t="e">
        <f t="shared" si="9"/>
        <v>#DIV/0!</v>
      </c>
      <c r="J92" s="117" t="e">
        <f t="shared" si="9"/>
        <v>#DIV/0!</v>
      </c>
      <c r="K92" s="117" t="e">
        <f t="shared" si="9"/>
        <v>#DIV/0!</v>
      </c>
      <c r="L92" s="117" t="e">
        <f t="shared" si="9"/>
        <v>#DIV/0!</v>
      </c>
      <c r="M92" s="117" t="e">
        <f t="shared" si="9"/>
        <v>#DIV/0!</v>
      </c>
      <c r="N92" s="117" t="e">
        <f t="shared" si="9"/>
        <v>#DIV/0!</v>
      </c>
      <c r="O92" s="118">
        <f>O66/O22</f>
        <v>13.890376352163461</v>
      </c>
      <c r="P92" s="119"/>
      <c r="Q92" s="2" t="s">
        <v>104</v>
      </c>
      <c r="R92" s="47" t="e">
        <f aca="true" t="shared" si="10" ref="R92:X92">R66/R22</f>
        <v>#DIV/0!</v>
      </c>
      <c r="S92" s="118">
        <f t="shared" si="10"/>
        <v>0.673751802472814</v>
      </c>
      <c r="T92" s="118">
        <f t="shared" si="10"/>
        <v>0.7471515706465067</v>
      </c>
      <c r="U92" s="118">
        <f t="shared" si="10"/>
        <v>0.7423688542752869</v>
      </c>
      <c r="V92" s="118">
        <f t="shared" si="10"/>
        <v>0.950767796285382</v>
      </c>
      <c r="W92" s="118">
        <f>W66/W22</f>
        <v>1.3743415011577849</v>
      </c>
      <c r="X92" s="118">
        <f t="shared" si="10"/>
        <v>13.890376352163461</v>
      </c>
    </row>
    <row r="93" spans="2:24" ht="12.75">
      <c r="B93" s="122" t="s">
        <v>105</v>
      </c>
      <c r="C93" s="123">
        <f>C14</f>
        <v>7969</v>
      </c>
      <c r="D93" s="124">
        <f aca="true" t="shared" si="11" ref="D93:N93">D14</f>
        <v>7969</v>
      </c>
      <c r="E93" s="124">
        <f t="shared" si="11"/>
        <v>7995</v>
      </c>
      <c r="F93" s="124">
        <f t="shared" si="11"/>
        <v>8007</v>
      </c>
      <c r="G93" s="124">
        <f t="shared" si="11"/>
        <v>0</v>
      </c>
      <c r="H93" s="124">
        <f t="shared" si="11"/>
        <v>0</v>
      </c>
      <c r="I93" s="124">
        <f t="shared" si="11"/>
        <v>0</v>
      </c>
      <c r="J93" s="124">
        <f t="shared" si="11"/>
        <v>0</v>
      </c>
      <c r="K93" s="124">
        <f t="shared" si="11"/>
        <v>0</v>
      </c>
      <c r="L93" s="124">
        <f t="shared" si="11"/>
        <v>0</v>
      </c>
      <c r="M93" s="124">
        <f t="shared" si="11"/>
        <v>0</v>
      </c>
      <c r="N93" s="124">
        <f t="shared" si="11"/>
        <v>0</v>
      </c>
      <c r="O93" s="125">
        <f>O14</f>
        <v>0</v>
      </c>
      <c r="P93" s="126"/>
      <c r="Q93" s="127" t="s">
        <v>105</v>
      </c>
      <c r="R93" s="43">
        <f aca="true" t="shared" si="12" ref="R93:X93">R14</f>
        <v>0</v>
      </c>
      <c r="S93" s="125">
        <f t="shared" si="12"/>
        <v>6421</v>
      </c>
      <c r="T93" s="125">
        <f t="shared" si="12"/>
        <v>6579</v>
      </c>
      <c r="U93" s="125">
        <f t="shared" si="12"/>
        <v>8349</v>
      </c>
      <c r="V93" s="125">
        <f t="shared" si="12"/>
        <v>8806</v>
      </c>
      <c r="W93" s="125">
        <f>W14</f>
        <v>7934</v>
      </c>
      <c r="X93" s="125">
        <f t="shared" si="12"/>
        <v>0</v>
      </c>
    </row>
    <row r="94" spans="2:24" ht="12.75">
      <c r="B94" s="128" t="s">
        <v>106</v>
      </c>
      <c r="C94" s="129">
        <f>C16</f>
        <v>8228</v>
      </c>
      <c r="D94" s="130">
        <f aca="true" t="shared" si="13" ref="D94:N94">D16</f>
        <v>8228</v>
      </c>
      <c r="E94" s="130">
        <f t="shared" si="13"/>
        <v>8258</v>
      </c>
      <c r="F94" s="130">
        <f t="shared" si="13"/>
        <v>8269</v>
      </c>
      <c r="G94" s="130">
        <f t="shared" si="13"/>
        <v>0</v>
      </c>
      <c r="H94" s="130">
        <f t="shared" si="13"/>
        <v>0</v>
      </c>
      <c r="I94" s="130">
        <f t="shared" si="13"/>
        <v>0</v>
      </c>
      <c r="J94" s="130">
        <f t="shared" si="13"/>
        <v>0</v>
      </c>
      <c r="K94" s="130">
        <f t="shared" si="13"/>
        <v>0</v>
      </c>
      <c r="L94" s="130">
        <f t="shared" si="13"/>
        <v>0</v>
      </c>
      <c r="M94" s="130">
        <f t="shared" si="13"/>
        <v>0</v>
      </c>
      <c r="N94" s="130">
        <f t="shared" si="13"/>
        <v>0</v>
      </c>
      <c r="O94" s="131">
        <f>O16</f>
        <v>0</v>
      </c>
      <c r="P94" s="126"/>
      <c r="Q94" s="132" t="s">
        <v>106</v>
      </c>
      <c r="R94" s="133">
        <f aca="true" t="shared" si="14" ref="R94:X94">R16</f>
        <v>0</v>
      </c>
      <c r="S94" s="131">
        <f t="shared" si="14"/>
        <v>6495</v>
      </c>
      <c r="T94" s="131">
        <f t="shared" si="14"/>
        <v>6950</v>
      </c>
      <c r="U94" s="131">
        <f t="shared" si="14"/>
        <v>8858</v>
      </c>
      <c r="V94" s="131">
        <f t="shared" si="14"/>
        <v>9065</v>
      </c>
      <c r="W94" s="131">
        <f>W16</f>
        <v>8190</v>
      </c>
      <c r="X94" s="131">
        <f t="shared" si="14"/>
        <v>0</v>
      </c>
    </row>
    <row r="95" s="1" customFormat="1" ht="12.75"/>
    <row r="96" spans="2:24" ht="12.75">
      <c r="B96" s="134" t="s">
        <v>107</v>
      </c>
      <c r="C96" s="135">
        <f>(C35*22+C36*16+C37*7.5+C38*2.5)/(C35+C36+C37+C38)</f>
        <v>7.842044171163257</v>
      </c>
      <c r="D96" s="135">
        <f>(D35*22+D36*16+D37*7.5+D38*2.5)/(D35+D36+D37+D38)</f>
        <v>7.842044171163257</v>
      </c>
      <c r="E96" s="135">
        <f aca="true" t="shared" si="15" ref="E96:N96">(E35*22+E36*16+E37*7.5+E38*2.5)/(E35+E36+E37+E38)</f>
        <v>7.8466228893058165</v>
      </c>
      <c r="F96" s="135">
        <f t="shared" si="15"/>
        <v>7.842356687898089</v>
      </c>
      <c r="G96" s="135" t="e">
        <f t="shared" si="15"/>
        <v>#DIV/0!</v>
      </c>
      <c r="H96" s="135" t="e">
        <f t="shared" si="15"/>
        <v>#DIV/0!</v>
      </c>
      <c r="I96" s="135" t="e">
        <f t="shared" si="15"/>
        <v>#DIV/0!</v>
      </c>
      <c r="J96" s="135" t="e">
        <f t="shared" si="15"/>
        <v>#DIV/0!</v>
      </c>
      <c r="K96" s="135" t="e">
        <f t="shared" si="15"/>
        <v>#DIV/0!</v>
      </c>
      <c r="L96" s="135" t="e">
        <f t="shared" si="15"/>
        <v>#DIV/0!</v>
      </c>
      <c r="M96" s="135" t="e">
        <f t="shared" si="15"/>
        <v>#DIV/0!</v>
      </c>
      <c r="N96" s="135" t="e">
        <f t="shared" si="15"/>
        <v>#DIV/0!</v>
      </c>
      <c r="S96" s="136" t="s">
        <v>0</v>
      </c>
      <c r="T96" s="136"/>
      <c r="U96" s="136" t="s">
        <v>0</v>
      </c>
      <c r="V96" s="136"/>
      <c r="W96" s="136"/>
      <c r="X96" s="136" t="s">
        <v>0</v>
      </c>
    </row>
    <row r="97" spans="17:24" s="1" customFormat="1" ht="12.75">
      <c r="Q97" s="1" t="s">
        <v>108</v>
      </c>
      <c r="R97" s="136">
        <f aca="true" t="shared" si="16" ref="R97:X97">R49+R55+R57+R58+R59+R60</f>
        <v>0</v>
      </c>
      <c r="S97" s="136">
        <f t="shared" si="16"/>
        <v>5731404.37</v>
      </c>
      <c r="T97" s="136">
        <f t="shared" si="16"/>
        <v>10272989.77</v>
      </c>
      <c r="U97" s="136">
        <f t="shared" si="16"/>
        <v>7861486.860000001</v>
      </c>
      <c r="V97" s="136">
        <f t="shared" si="16"/>
        <v>14522439.159999996</v>
      </c>
      <c r="W97" s="136">
        <f>W49+W55+W57+W58+W59+W60</f>
        <v>9764113.52</v>
      </c>
      <c r="X97" s="136">
        <f t="shared" si="16"/>
        <v>2340163.39</v>
      </c>
    </row>
    <row r="98" s="1" customFormat="1" ht="12.75"/>
    <row r="99" spans="19:24" s="1" customFormat="1" ht="12.75">
      <c r="S99" s="1" t="s">
        <v>0</v>
      </c>
      <c r="X99" s="1" t="s">
        <v>0</v>
      </c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</sheetData>
  <sheetProtection selectLockedCells="1" selectUnlockedCells="1"/>
  <mergeCells count="1">
    <mergeCell ref="R89:X8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37" t="s">
        <v>109</v>
      </c>
      <c r="E2" s="138" t="str">
        <f>'Resumen Anual'!C2</f>
        <v>AGUAS DE LA LIMA</v>
      </c>
      <c r="F2" s="139"/>
      <c r="G2" s="140"/>
      <c r="H2" s="141"/>
      <c r="I2" s="141"/>
    </row>
    <row r="3" spans="4:9" ht="12.75">
      <c r="D3" s="137" t="s">
        <v>3</v>
      </c>
      <c r="E3" s="142">
        <f>'Resumen Anual'!O3</f>
        <v>2016</v>
      </c>
      <c r="F3" s="142"/>
      <c r="G3" s="140"/>
      <c r="H3" s="141"/>
      <c r="I3" s="141"/>
    </row>
    <row r="4" spans="2:4" ht="12.75">
      <c r="B4" s="143" t="s">
        <v>33</v>
      </c>
      <c r="C4" s="144"/>
      <c r="D4" s="144"/>
    </row>
    <row r="26" ht="12.75">
      <c r="B26" s="145" t="s">
        <v>110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7">
      <selection activeCell="K29" sqref="K29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37" t="s">
        <v>109</v>
      </c>
      <c r="E2" s="138" t="str">
        <f>'Resumen Anual'!C2</f>
        <v>AGUAS DE LA LIMA</v>
      </c>
      <c r="F2" s="139"/>
      <c r="G2" s="140"/>
      <c r="H2" s="140"/>
      <c r="I2" s="140"/>
    </row>
    <row r="3" spans="4:9" ht="12.75">
      <c r="D3" s="137" t="s">
        <v>3</v>
      </c>
      <c r="E3" s="142">
        <f>'Resumen Anual'!O3</f>
        <v>2016</v>
      </c>
      <c r="F3" s="142"/>
      <c r="G3" s="140"/>
      <c r="H3" s="140"/>
      <c r="I3" s="140"/>
    </row>
    <row r="4" ht="12.75">
      <c r="B4" s="146" t="s">
        <v>111</v>
      </c>
    </row>
    <row r="26" ht="12.75">
      <c r="B26" s="14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M3" sqref="M3"/>
    </sheetView>
  </sheetViews>
  <sheetFormatPr defaultColWidth="11.421875" defaultRowHeight="15"/>
  <cols>
    <col min="2" max="2" width="13.28125" style="0" customWidth="1"/>
  </cols>
  <sheetData>
    <row r="1" ht="12.75">
      <c r="A1" t="s">
        <v>112</v>
      </c>
    </row>
    <row r="3" spans="1:3" ht="12.75">
      <c r="A3" s="147" t="s">
        <v>3</v>
      </c>
      <c r="B3" s="148" t="s">
        <v>113</v>
      </c>
      <c r="C3" s="147" t="s">
        <v>114</v>
      </c>
    </row>
    <row r="4" spans="1:3" ht="12.75">
      <c r="A4" s="149">
        <f>'Resumen Anual'!R3</f>
        <v>2010</v>
      </c>
      <c r="B4" s="150" t="e">
        <f>'Resumen Anual'!R22*1000/('Resumen Anual'!R14*'Resumen Anual'!R9*365)</f>
        <v>#DIV/0!</v>
      </c>
      <c r="C4" s="151" t="s">
        <v>115</v>
      </c>
    </row>
    <row r="5" spans="1:3" ht="12.75">
      <c r="A5" s="149">
        <f>'Resumen Anual'!S3</f>
        <v>2011</v>
      </c>
      <c r="B5" s="150">
        <f>'Resumen Anual'!S22*1000/('Resumen Anual'!S14*'Resumen Anual'!S9*365)</f>
        <v>224.2009454410356</v>
      </c>
      <c r="C5" s="151" t="s">
        <v>115</v>
      </c>
    </row>
    <row r="6" spans="1:3" ht="12.75">
      <c r="A6" s="149">
        <f>'Resumen Anual'!T3</f>
        <v>2012</v>
      </c>
      <c r="B6" s="150">
        <f>'Resumen Anual'!T22*1000/('Resumen Anual'!T14*'Resumen Anual'!T9*365)</f>
        <v>319.48895093770756</v>
      </c>
      <c r="C6" s="151" t="s">
        <v>115</v>
      </c>
    </row>
    <row r="7" spans="1:3" ht="12.75">
      <c r="A7" s="149">
        <f>'Resumen Anual'!U3</f>
        <v>2013</v>
      </c>
      <c r="B7" s="150">
        <f>'Resumen Anual'!U22*1000/('Resumen Anual'!U14*'Resumen Anual'!U9*365)</f>
        <v>251.7568341381217</v>
      </c>
      <c r="C7" s="151" t="s">
        <v>115</v>
      </c>
    </row>
    <row r="8" spans="1:3" ht="12.75">
      <c r="A8" s="149">
        <f>'Resumen Anual'!V3</f>
        <v>2014</v>
      </c>
      <c r="B8" s="150">
        <f>'Resumen Anual'!V22*1000/('Resumen Anual'!V14*'Resumen Anual'!V9*365)</f>
        <v>343.3899365003313</v>
      </c>
      <c r="C8" s="151" t="s">
        <v>115</v>
      </c>
    </row>
    <row r="9" spans="1:3" ht="12.75">
      <c r="A9" s="149">
        <f>'Resumen Anual'!W3</f>
        <v>2015</v>
      </c>
      <c r="B9" s="150">
        <f>'Resumen Anual'!W22*1000/('Resumen Anual'!W14*'Resumen Anual'!W9*365)</f>
        <v>344.7636062584818</v>
      </c>
      <c r="C9" s="151" t="s">
        <v>115</v>
      </c>
    </row>
    <row r="10" spans="1:3" ht="12.75">
      <c r="A10" s="149">
        <f>'Resumen Anual'!X3</f>
        <v>2016</v>
      </c>
      <c r="B10" s="150" t="e">
        <f>'Resumen Anual'!X22*1000/('Resumen Anual'!X14*'Resumen Anual'!X9*365)</f>
        <v>#DIV/0!</v>
      </c>
      <c r="C10" s="151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8">
      <selection activeCell="S34" sqref="S34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E31" sqref="E31"/>
    </sheetView>
  </sheetViews>
  <sheetFormatPr defaultColWidth="11.421875" defaultRowHeight="15"/>
  <cols>
    <col min="1" max="1" width="55.8515625" style="0" customWidth="1"/>
    <col min="2" max="17" width="11.421875" style="152" customWidth="1"/>
  </cols>
  <sheetData>
    <row r="1" spans="1:16" ht="12.75">
      <c r="A1">
        <v>190</v>
      </c>
      <c r="B1" s="152">
        <v>1364</v>
      </c>
      <c r="C1" s="152">
        <v>1367</v>
      </c>
      <c r="D1" s="152">
        <v>1430</v>
      </c>
      <c r="E1" s="152">
        <v>1431</v>
      </c>
      <c r="O1" s="152" t="s">
        <v>116</v>
      </c>
      <c r="P1" s="152">
        <v>1364</v>
      </c>
    </row>
    <row r="2" spans="1:16" ht="12.75">
      <c r="A2" t="s">
        <v>1</v>
      </c>
      <c r="B2" s="152" t="s">
        <v>117</v>
      </c>
      <c r="C2" s="152" t="s">
        <v>117</v>
      </c>
      <c r="D2" s="152" t="s">
        <v>117</v>
      </c>
      <c r="E2" s="152" t="s">
        <v>117</v>
      </c>
      <c r="O2" s="152" t="s">
        <v>1</v>
      </c>
      <c r="P2" s="152" t="s">
        <v>117</v>
      </c>
    </row>
    <row r="3" spans="1:16" ht="12.75">
      <c r="A3" t="s">
        <v>3</v>
      </c>
      <c r="B3" s="152">
        <v>2016</v>
      </c>
      <c r="C3" s="152">
        <v>2016</v>
      </c>
      <c r="D3" s="152">
        <v>2016</v>
      </c>
      <c r="E3" s="152">
        <v>2016</v>
      </c>
      <c r="O3" s="152" t="s">
        <v>3</v>
      </c>
      <c r="P3" s="152">
        <v>2016</v>
      </c>
    </row>
    <row r="4" spans="1:17" ht="12.75">
      <c r="A4" t="s">
        <v>118</v>
      </c>
      <c r="B4" s="153" t="s">
        <v>119</v>
      </c>
      <c r="C4" s="153" t="s">
        <v>120</v>
      </c>
      <c r="D4" s="153" t="s">
        <v>121</v>
      </c>
      <c r="E4" s="153" t="s">
        <v>122</v>
      </c>
      <c r="F4" s="153"/>
      <c r="G4" s="153"/>
      <c r="H4" s="153"/>
      <c r="I4" s="153"/>
      <c r="J4" s="153"/>
      <c r="K4" s="153"/>
      <c r="L4" s="153"/>
      <c r="M4" s="153"/>
      <c r="N4" s="153"/>
      <c r="O4" s="153" t="s">
        <v>118</v>
      </c>
      <c r="P4" s="153" t="s">
        <v>119</v>
      </c>
      <c r="Q4" s="153"/>
    </row>
    <row r="5" spans="1:17" ht="12.75">
      <c r="A5" t="s">
        <v>17</v>
      </c>
      <c r="B5" s="154">
        <v>42465</v>
      </c>
      <c r="C5" s="154">
        <v>42465</v>
      </c>
      <c r="D5" s="154">
        <v>42527</v>
      </c>
      <c r="E5" s="154">
        <v>42527</v>
      </c>
      <c r="F5" s="154"/>
      <c r="G5" s="154"/>
      <c r="H5" s="154"/>
      <c r="I5" s="154"/>
      <c r="J5" s="154"/>
      <c r="K5" s="154"/>
      <c r="L5" s="154"/>
      <c r="M5" s="154"/>
      <c r="N5" s="154"/>
      <c r="O5" s="154" t="s">
        <v>17</v>
      </c>
      <c r="P5" s="154">
        <v>42465</v>
      </c>
      <c r="Q5" s="154"/>
    </row>
    <row r="6" spans="1:16" ht="12.75">
      <c r="A6" t="s">
        <v>18</v>
      </c>
      <c r="B6" s="152" t="s">
        <v>123</v>
      </c>
      <c r="C6" s="152" t="s">
        <v>123</v>
      </c>
      <c r="D6" s="152" t="s">
        <v>123</v>
      </c>
      <c r="E6" s="152" t="s">
        <v>123</v>
      </c>
      <c r="O6" s="152" t="s">
        <v>18</v>
      </c>
      <c r="P6" s="152" t="s">
        <v>123</v>
      </c>
    </row>
    <row r="7" spans="1:15" ht="12.75">
      <c r="A7" t="s">
        <v>19</v>
      </c>
      <c r="O7" s="152" t="s">
        <v>19</v>
      </c>
    </row>
    <row r="8" spans="1:16" ht="12.75">
      <c r="A8" t="s">
        <v>20</v>
      </c>
      <c r="B8" s="152">
        <v>78400</v>
      </c>
      <c r="C8" s="152">
        <v>78400</v>
      </c>
      <c r="D8" s="152">
        <v>78400</v>
      </c>
      <c r="E8" s="152">
        <v>78400</v>
      </c>
      <c r="O8" s="152" t="s">
        <v>20</v>
      </c>
      <c r="P8" s="152">
        <v>78400</v>
      </c>
    </row>
    <row r="9" spans="1:16" ht="12.75">
      <c r="A9" t="s">
        <v>21</v>
      </c>
      <c r="B9" s="152">
        <v>4</v>
      </c>
      <c r="C9" s="152">
        <v>4</v>
      </c>
      <c r="D9" s="152">
        <v>4</v>
      </c>
      <c r="E9" s="152">
        <v>4</v>
      </c>
      <c r="O9" s="152" t="s">
        <v>21</v>
      </c>
      <c r="P9" s="152">
        <v>4</v>
      </c>
    </row>
    <row r="10" spans="1:16" ht="12.75">
      <c r="A10" t="s">
        <v>22</v>
      </c>
      <c r="B10" s="152">
        <v>17264</v>
      </c>
      <c r="C10" s="152">
        <v>17264</v>
      </c>
      <c r="D10" s="152">
        <v>17264</v>
      </c>
      <c r="E10" s="152">
        <v>17264</v>
      </c>
      <c r="O10" s="152" t="s">
        <v>22</v>
      </c>
      <c r="P10" s="152">
        <v>17264</v>
      </c>
    </row>
    <row r="11" spans="1:16" s="152" customFormat="1" ht="12.75">
      <c r="A11" s="152" t="s">
        <v>124</v>
      </c>
      <c r="B11" s="152">
        <v>11250.68</v>
      </c>
      <c r="C11" s="152">
        <v>11250.68</v>
      </c>
      <c r="D11" s="152">
        <v>11250.68</v>
      </c>
      <c r="E11" s="152">
        <v>11250.68</v>
      </c>
      <c r="O11" s="152" t="s">
        <v>124</v>
      </c>
      <c r="P11" s="152">
        <v>11250.68</v>
      </c>
    </row>
    <row r="12" spans="1:16" s="152" customFormat="1" ht="12.75">
      <c r="A12" s="152" t="s">
        <v>125</v>
      </c>
      <c r="B12" s="152">
        <v>224</v>
      </c>
      <c r="C12" s="152">
        <v>224</v>
      </c>
      <c r="D12" s="152">
        <v>224</v>
      </c>
      <c r="E12" s="152">
        <v>224</v>
      </c>
      <c r="O12" s="152" t="s">
        <v>125</v>
      </c>
      <c r="P12" s="152">
        <v>0</v>
      </c>
    </row>
    <row r="13" spans="1:15" ht="12.75">
      <c r="A13" t="s">
        <v>25</v>
      </c>
      <c r="O13" s="152" t="s">
        <v>25</v>
      </c>
    </row>
    <row r="14" spans="1:16" ht="12.75">
      <c r="A14" t="s">
        <v>26</v>
      </c>
      <c r="B14" s="152">
        <v>7969</v>
      </c>
      <c r="C14" s="152">
        <v>7969</v>
      </c>
      <c r="D14" s="152">
        <v>7995</v>
      </c>
      <c r="E14" s="152">
        <v>8007</v>
      </c>
      <c r="O14" s="152" t="s">
        <v>26</v>
      </c>
      <c r="P14" s="152">
        <v>7969</v>
      </c>
    </row>
    <row r="15" spans="1:16" ht="12.75">
      <c r="A15" t="s">
        <v>27</v>
      </c>
      <c r="B15" s="152">
        <v>0</v>
      </c>
      <c r="C15" s="152">
        <v>0</v>
      </c>
      <c r="D15" s="152">
        <v>0</v>
      </c>
      <c r="E15" s="152">
        <v>0</v>
      </c>
      <c r="O15" s="152" t="s">
        <v>27</v>
      </c>
      <c r="P15" s="152">
        <v>0</v>
      </c>
    </row>
    <row r="16" spans="1:16" ht="12.75">
      <c r="A16" t="s">
        <v>28</v>
      </c>
      <c r="B16" s="152">
        <v>8228</v>
      </c>
      <c r="C16" s="152">
        <v>8228</v>
      </c>
      <c r="D16" s="152">
        <v>8258</v>
      </c>
      <c r="E16" s="152">
        <v>8269</v>
      </c>
      <c r="O16" s="152" t="s">
        <v>28</v>
      </c>
      <c r="P16" s="152">
        <v>8228</v>
      </c>
    </row>
    <row r="17" spans="1:16" ht="12.75">
      <c r="A17" t="s">
        <v>29</v>
      </c>
      <c r="B17" s="152">
        <v>0</v>
      </c>
      <c r="C17" s="152">
        <v>0</v>
      </c>
      <c r="D17" s="152">
        <v>0</v>
      </c>
      <c r="E17" s="152">
        <v>0</v>
      </c>
      <c r="O17" s="152" t="s">
        <v>29</v>
      </c>
      <c r="P17" s="152">
        <v>0</v>
      </c>
    </row>
    <row r="18" spans="1:16" ht="12.75">
      <c r="A18" t="s">
        <v>30</v>
      </c>
      <c r="B18" s="152">
        <v>0</v>
      </c>
      <c r="C18" s="152">
        <v>0</v>
      </c>
      <c r="D18" s="152">
        <v>0</v>
      </c>
      <c r="E18" s="152">
        <v>0</v>
      </c>
      <c r="O18" s="152" t="s">
        <v>30</v>
      </c>
      <c r="P18" s="152">
        <v>0</v>
      </c>
    </row>
    <row r="19" spans="1:16" ht="12.75">
      <c r="A19" t="s">
        <v>31</v>
      </c>
      <c r="B19" s="152">
        <v>0</v>
      </c>
      <c r="C19" s="152">
        <v>0</v>
      </c>
      <c r="D19" s="152">
        <v>0</v>
      </c>
      <c r="E19" s="152">
        <v>0</v>
      </c>
      <c r="O19" s="152" t="s">
        <v>31</v>
      </c>
      <c r="P19" s="152">
        <v>0</v>
      </c>
    </row>
    <row r="20" spans="1:16" ht="12.75">
      <c r="A20" t="s">
        <v>32</v>
      </c>
      <c r="B20" s="152">
        <v>0</v>
      </c>
      <c r="C20" s="152">
        <v>0</v>
      </c>
      <c r="D20" s="152">
        <v>0</v>
      </c>
      <c r="E20" s="152">
        <v>0</v>
      </c>
      <c r="O20" s="152" t="s">
        <v>32</v>
      </c>
      <c r="P20" s="152">
        <v>0</v>
      </c>
    </row>
    <row r="21" spans="1:15" ht="12.75">
      <c r="A21" t="s">
        <v>33</v>
      </c>
      <c r="O21" s="152" t="s">
        <v>33</v>
      </c>
    </row>
    <row r="22" spans="1:16" ht="12.75">
      <c r="A22" t="s">
        <v>34</v>
      </c>
      <c r="B22" s="152">
        <v>33280</v>
      </c>
      <c r="C22" s="152">
        <v>33280</v>
      </c>
      <c r="D22" s="152">
        <v>33280</v>
      </c>
      <c r="E22" s="152">
        <v>33280</v>
      </c>
      <c r="O22" s="152" t="s">
        <v>34</v>
      </c>
      <c r="P22" s="152">
        <v>0</v>
      </c>
    </row>
    <row r="23" spans="1:16" ht="12.75">
      <c r="A23" t="s">
        <v>35</v>
      </c>
      <c r="B23" s="152">
        <v>0</v>
      </c>
      <c r="C23" s="152">
        <v>0</v>
      </c>
      <c r="D23" s="152">
        <v>0</v>
      </c>
      <c r="E23" s="152">
        <v>0</v>
      </c>
      <c r="O23" s="152" t="s">
        <v>35</v>
      </c>
      <c r="P23" s="152">
        <v>0</v>
      </c>
    </row>
    <row r="24" spans="1:16" ht="12.75">
      <c r="A24" t="s">
        <v>36</v>
      </c>
      <c r="B24" s="152">
        <v>33280</v>
      </c>
      <c r="C24" s="152">
        <v>33280</v>
      </c>
      <c r="D24" s="152">
        <v>33280</v>
      </c>
      <c r="E24" s="152">
        <v>33280</v>
      </c>
      <c r="O24" s="152" t="s">
        <v>36</v>
      </c>
      <c r="P24" s="152">
        <v>0</v>
      </c>
    </row>
    <row r="25" spans="1:16" ht="12.75">
      <c r="A25" t="s">
        <v>37</v>
      </c>
      <c r="B25" s="152" t="s">
        <v>0</v>
      </c>
      <c r="C25" s="152" t="s">
        <v>0</v>
      </c>
      <c r="D25" s="152" t="s">
        <v>0</v>
      </c>
      <c r="E25" s="152" t="s">
        <v>0</v>
      </c>
      <c r="O25" s="152" t="s">
        <v>37</v>
      </c>
      <c r="P25" s="152">
        <v>12</v>
      </c>
    </row>
    <row r="26" spans="1:15" ht="12.75">
      <c r="A26" t="s">
        <v>38</v>
      </c>
      <c r="O26" s="152" t="s">
        <v>38</v>
      </c>
    </row>
    <row r="27" spans="1:16" ht="12.75">
      <c r="A27" t="s">
        <v>39</v>
      </c>
      <c r="B27" s="152">
        <v>12</v>
      </c>
      <c r="C27" s="152">
        <v>12</v>
      </c>
      <c r="D27" s="152">
        <v>12</v>
      </c>
      <c r="E27" s="152">
        <v>12</v>
      </c>
      <c r="O27" s="152" t="s">
        <v>39</v>
      </c>
      <c r="P27" s="152">
        <v>5</v>
      </c>
    </row>
    <row r="28" spans="1:16" ht="12.75">
      <c r="A28" t="s">
        <v>40</v>
      </c>
      <c r="B28" s="152">
        <v>5</v>
      </c>
      <c r="C28" s="152">
        <v>0</v>
      </c>
      <c r="D28" s="152">
        <v>0</v>
      </c>
      <c r="E28" s="152">
        <v>0</v>
      </c>
      <c r="O28" s="152" t="s">
        <v>40</v>
      </c>
      <c r="P28" s="152">
        <v>0</v>
      </c>
    </row>
    <row r="29" spans="1:16" ht="12.75">
      <c r="A29" t="s">
        <v>41</v>
      </c>
      <c r="B29" s="152">
        <v>0</v>
      </c>
      <c r="C29" s="152">
        <v>0</v>
      </c>
      <c r="D29" s="152">
        <v>0</v>
      </c>
      <c r="E29" s="152">
        <v>0</v>
      </c>
      <c r="O29" s="152" t="s">
        <v>41</v>
      </c>
      <c r="P29" s="152">
        <v>0</v>
      </c>
    </row>
    <row r="30" spans="1:16" ht="12.75">
      <c r="A30" t="s">
        <v>126</v>
      </c>
      <c r="B30" s="152">
        <v>0</v>
      </c>
      <c r="C30" s="152">
        <v>0</v>
      </c>
      <c r="D30" s="152">
        <v>0</v>
      </c>
      <c r="E30" s="152">
        <v>0</v>
      </c>
      <c r="O30" s="152" t="s">
        <v>42</v>
      </c>
      <c r="P30" s="152">
        <v>0</v>
      </c>
    </row>
    <row r="31" spans="1:16" ht="12.75">
      <c r="A31" t="s">
        <v>43</v>
      </c>
      <c r="B31" s="152">
        <v>0</v>
      </c>
      <c r="C31" s="152">
        <v>0</v>
      </c>
      <c r="D31" s="152">
        <v>0</v>
      </c>
      <c r="E31" s="152">
        <v>0</v>
      </c>
      <c r="O31" s="152" t="s">
        <v>43</v>
      </c>
      <c r="P31" s="152">
        <v>0</v>
      </c>
    </row>
    <row r="32" spans="1:16" ht="12.75">
      <c r="A32" t="s">
        <v>127</v>
      </c>
      <c r="B32" s="152">
        <v>0</v>
      </c>
      <c r="C32" s="152">
        <v>0</v>
      </c>
      <c r="D32" s="152">
        <v>0</v>
      </c>
      <c r="E32" s="152">
        <v>0</v>
      </c>
      <c r="O32" s="152" t="s">
        <v>44</v>
      </c>
      <c r="P32" s="152">
        <v>0</v>
      </c>
    </row>
    <row r="33" spans="1:16" ht="12.75">
      <c r="A33" t="s">
        <v>128</v>
      </c>
      <c r="B33" s="152">
        <v>0</v>
      </c>
      <c r="C33" s="152">
        <v>0</v>
      </c>
      <c r="D33" s="152">
        <v>0</v>
      </c>
      <c r="E33" s="152">
        <v>0</v>
      </c>
      <c r="O33" s="152" t="s">
        <v>45</v>
      </c>
      <c r="P33" s="152">
        <v>0</v>
      </c>
    </row>
    <row r="34" spans="1:15" ht="12.75">
      <c r="A34" t="s">
        <v>46</v>
      </c>
      <c r="O34" s="152" t="s">
        <v>46</v>
      </c>
    </row>
    <row r="35" spans="1:16" ht="12.75">
      <c r="A35" t="s">
        <v>47</v>
      </c>
      <c r="B35" s="152">
        <v>0</v>
      </c>
      <c r="C35" s="152">
        <v>0</v>
      </c>
      <c r="D35" s="152">
        <v>0</v>
      </c>
      <c r="E35" s="152">
        <v>0</v>
      </c>
      <c r="O35" s="152" t="s">
        <v>47</v>
      </c>
      <c r="P35" s="152">
        <v>0</v>
      </c>
    </row>
    <row r="36" spans="1:16" ht="12.75">
      <c r="A36" t="s">
        <v>48</v>
      </c>
      <c r="B36" s="152">
        <v>5329</v>
      </c>
      <c r="C36" s="152">
        <v>5329</v>
      </c>
      <c r="D36" s="152">
        <v>5355</v>
      </c>
      <c r="E36" s="152">
        <v>5355</v>
      </c>
      <c r="O36" s="152" t="s">
        <v>48</v>
      </c>
      <c r="P36" s="152">
        <v>5329</v>
      </c>
    </row>
    <row r="37" spans="1:16" ht="12.75">
      <c r="A37" t="s">
        <v>49</v>
      </c>
      <c r="B37" s="152">
        <v>2640</v>
      </c>
      <c r="C37" s="152">
        <v>2640</v>
      </c>
      <c r="D37" s="152">
        <v>2640</v>
      </c>
      <c r="E37" s="152">
        <v>2652</v>
      </c>
      <c r="O37" s="152" t="s">
        <v>49</v>
      </c>
      <c r="P37" s="152">
        <v>2640</v>
      </c>
    </row>
    <row r="38" spans="1:16" ht="12.75">
      <c r="A38" t="s">
        <v>50</v>
      </c>
      <c r="B38" s="152">
        <v>7969</v>
      </c>
      <c r="C38" s="152">
        <v>7969</v>
      </c>
      <c r="D38" s="152">
        <v>7995</v>
      </c>
      <c r="E38" s="152">
        <v>8007</v>
      </c>
      <c r="O38" s="152" t="s">
        <v>50</v>
      </c>
      <c r="P38" s="152">
        <v>7969</v>
      </c>
    </row>
    <row r="39" spans="1:15" ht="12.75">
      <c r="A39" t="s">
        <v>51</v>
      </c>
      <c r="O39" s="152" t="s">
        <v>51</v>
      </c>
    </row>
    <row r="40" spans="1:16" ht="12.75">
      <c r="A40" t="s">
        <v>52</v>
      </c>
      <c r="B40" s="152">
        <v>8</v>
      </c>
      <c r="C40" s="152">
        <v>8</v>
      </c>
      <c r="D40" s="152">
        <v>8</v>
      </c>
      <c r="E40" s="152">
        <v>8</v>
      </c>
      <c r="O40" s="152" t="s">
        <v>52</v>
      </c>
      <c r="P40" s="152">
        <v>8</v>
      </c>
    </row>
    <row r="41" spans="1:16" ht="12.75">
      <c r="A41" t="s">
        <v>53</v>
      </c>
      <c r="B41" s="152">
        <v>5</v>
      </c>
      <c r="C41" s="152">
        <v>5</v>
      </c>
      <c r="D41" s="152">
        <v>5</v>
      </c>
      <c r="E41" s="152">
        <v>5</v>
      </c>
      <c r="O41" s="152" t="s">
        <v>53</v>
      </c>
      <c r="P41" s="152">
        <v>5</v>
      </c>
    </row>
    <row r="42" spans="1:16" ht="12.75">
      <c r="A42" t="s">
        <v>54</v>
      </c>
      <c r="B42" s="152">
        <v>11</v>
      </c>
      <c r="C42" s="152">
        <v>12</v>
      </c>
      <c r="D42" s="152">
        <v>12</v>
      </c>
      <c r="E42" s="152">
        <v>12</v>
      </c>
      <c r="O42" s="152" t="s">
        <v>54</v>
      </c>
      <c r="P42" s="152">
        <v>11</v>
      </c>
    </row>
    <row r="43" spans="1:15" ht="12.75">
      <c r="A43" t="s">
        <v>55</v>
      </c>
      <c r="O43" s="152" t="s">
        <v>55</v>
      </c>
    </row>
    <row r="44" spans="1:15" ht="12.75">
      <c r="A44" t="s">
        <v>56</v>
      </c>
      <c r="O44" s="152" t="s">
        <v>56</v>
      </c>
    </row>
    <row r="45" spans="1:16" ht="12.75">
      <c r="A45" t="s">
        <v>57</v>
      </c>
      <c r="B45" s="152">
        <v>125140.52</v>
      </c>
      <c r="C45" s="152">
        <v>90756.84</v>
      </c>
      <c r="D45" s="152">
        <v>69818</v>
      </c>
      <c r="E45" s="152">
        <v>83491.99</v>
      </c>
      <c r="O45" s="152" t="s">
        <v>57</v>
      </c>
      <c r="P45" s="152">
        <v>125</v>
      </c>
    </row>
    <row r="46" spans="1:16" ht="12.75">
      <c r="A46" t="s">
        <v>58</v>
      </c>
      <c r="B46" s="152">
        <v>261899.07</v>
      </c>
      <c r="C46" s="152">
        <v>0</v>
      </c>
      <c r="D46" s="152">
        <v>228555.24</v>
      </c>
      <c r="E46" s="152">
        <v>231479.88</v>
      </c>
      <c r="O46" s="152" t="s">
        <v>58</v>
      </c>
      <c r="P46" s="152">
        <v>261899.07</v>
      </c>
    </row>
    <row r="47" spans="1:16" ht="12.75">
      <c r="A47" t="s">
        <v>129</v>
      </c>
      <c r="B47" s="152">
        <v>6800</v>
      </c>
      <c r="C47" s="152">
        <v>0</v>
      </c>
      <c r="D47" s="152">
        <v>0</v>
      </c>
      <c r="E47" s="152">
        <v>0</v>
      </c>
      <c r="O47" s="152" t="s">
        <v>59</v>
      </c>
      <c r="P47" s="152">
        <v>6800</v>
      </c>
    </row>
    <row r="48" spans="1:16" ht="12.75">
      <c r="A48" t="s">
        <v>130</v>
      </c>
      <c r="B48" s="152">
        <v>64824.16</v>
      </c>
      <c r="C48" s="152">
        <v>0</v>
      </c>
      <c r="D48" s="152">
        <v>87869.9</v>
      </c>
      <c r="E48" s="152">
        <v>22427.45</v>
      </c>
      <c r="O48" s="152" t="s">
        <v>130</v>
      </c>
      <c r="P48" s="152">
        <v>174759.39</v>
      </c>
    </row>
    <row r="49" spans="1:16" ht="12.75">
      <c r="A49" t="s">
        <v>61</v>
      </c>
      <c r="B49" s="152">
        <v>458663.75</v>
      </c>
      <c r="C49" s="152">
        <v>90756.84</v>
      </c>
      <c r="D49" s="152">
        <v>386243.14</v>
      </c>
      <c r="E49" s="152">
        <v>337399.32</v>
      </c>
      <c r="O49" s="152" t="s">
        <v>61</v>
      </c>
      <c r="P49" s="152">
        <v>443583.46</v>
      </c>
    </row>
    <row r="50" spans="1:15" ht="12.75">
      <c r="A50" t="s">
        <v>62</v>
      </c>
      <c r="O50" s="152" t="s">
        <v>62</v>
      </c>
    </row>
    <row r="51" spans="1:16" ht="12.75">
      <c r="A51" t="s">
        <v>63</v>
      </c>
      <c r="B51" s="152">
        <v>59696.47</v>
      </c>
      <c r="C51" s="152">
        <v>47404.01</v>
      </c>
      <c r="D51" s="152">
        <v>31833.28</v>
      </c>
      <c r="E51" s="152">
        <v>54954.57</v>
      </c>
      <c r="O51" s="152" t="s">
        <v>63</v>
      </c>
      <c r="P51" s="152">
        <v>59696.47</v>
      </c>
    </row>
    <row r="52" spans="1:16" ht="12.75">
      <c r="A52" t="s">
        <v>64</v>
      </c>
      <c r="B52" s="152">
        <v>21532.72</v>
      </c>
      <c r="C52" s="152">
        <v>0</v>
      </c>
      <c r="D52" s="152">
        <v>18387.24</v>
      </c>
      <c r="E52" s="152">
        <v>19785.37</v>
      </c>
      <c r="O52" s="152" t="s">
        <v>64</v>
      </c>
      <c r="P52" s="152">
        <v>21532.72</v>
      </c>
    </row>
    <row r="53" spans="1:16" ht="12.75">
      <c r="A53" t="s">
        <v>65</v>
      </c>
      <c r="B53" s="152">
        <v>0</v>
      </c>
      <c r="C53" s="152">
        <v>0</v>
      </c>
      <c r="D53" s="152">
        <v>0</v>
      </c>
      <c r="E53" s="152">
        <v>0</v>
      </c>
      <c r="O53" s="152" t="s">
        <v>65</v>
      </c>
      <c r="P53" s="152">
        <v>0</v>
      </c>
    </row>
    <row r="54" spans="1:16" ht="12.75">
      <c r="A54" t="s">
        <v>131</v>
      </c>
      <c r="B54" s="152">
        <v>6400</v>
      </c>
      <c r="C54" s="152">
        <v>0</v>
      </c>
      <c r="D54" s="152">
        <v>5849.88</v>
      </c>
      <c r="E54" s="152">
        <v>4425.88</v>
      </c>
      <c r="O54" s="152" t="s">
        <v>131</v>
      </c>
      <c r="P54" s="152">
        <v>64</v>
      </c>
    </row>
    <row r="55" spans="1:16" ht="12.75">
      <c r="A55" t="s">
        <v>67</v>
      </c>
      <c r="B55" s="152">
        <v>146053.35</v>
      </c>
      <c r="C55" s="152">
        <v>47404.01</v>
      </c>
      <c r="D55" s="152">
        <v>56070.4</v>
      </c>
      <c r="E55" s="152">
        <v>79165.82</v>
      </c>
      <c r="O55" s="152" t="s">
        <v>67</v>
      </c>
      <c r="P55" s="152">
        <v>81293.19</v>
      </c>
    </row>
    <row r="56" spans="1:15" ht="12.75">
      <c r="A56" t="s">
        <v>68</v>
      </c>
      <c r="O56" s="152" t="s">
        <v>68</v>
      </c>
    </row>
    <row r="57" spans="1:16" ht="12.75">
      <c r="A57" t="s">
        <v>69</v>
      </c>
      <c r="B57" s="152">
        <v>179750.83</v>
      </c>
      <c r="C57" s="152">
        <v>120783.74</v>
      </c>
      <c r="D57" s="152">
        <v>148025.6</v>
      </c>
      <c r="E57" s="152">
        <v>145198.17</v>
      </c>
      <c r="O57" s="152" t="s">
        <v>69</v>
      </c>
      <c r="P57" s="152">
        <v>179750.83</v>
      </c>
    </row>
    <row r="58" spans="1:16" ht="12.75">
      <c r="A58" t="s">
        <v>70</v>
      </c>
      <c r="B58" s="152">
        <v>0</v>
      </c>
      <c r="C58" s="152">
        <v>0</v>
      </c>
      <c r="D58" s="152">
        <v>0</v>
      </c>
      <c r="E58" s="152">
        <v>0</v>
      </c>
      <c r="O58" s="152" t="s">
        <v>70</v>
      </c>
      <c r="P58" s="152">
        <v>0</v>
      </c>
    </row>
    <row r="59" spans="1:16" ht="12.75">
      <c r="A59" t="s">
        <v>71</v>
      </c>
      <c r="B59" s="152">
        <v>6688.46</v>
      </c>
      <c r="C59" s="152">
        <v>0</v>
      </c>
      <c r="D59" s="152">
        <v>6620.31</v>
      </c>
      <c r="E59" s="152">
        <v>6318.88</v>
      </c>
      <c r="O59" s="152" t="s">
        <v>71</v>
      </c>
      <c r="P59" s="152">
        <v>6688.46</v>
      </c>
    </row>
    <row r="60" spans="1:16" ht="12.75">
      <c r="A60" t="s">
        <v>72</v>
      </c>
      <c r="B60" s="152">
        <v>37704.34</v>
      </c>
      <c r="C60" s="152">
        <v>0</v>
      </c>
      <c r="D60" s="152">
        <v>46100.29</v>
      </c>
      <c r="E60" s="152">
        <v>41216.14</v>
      </c>
      <c r="O60" s="152" t="s">
        <v>72</v>
      </c>
      <c r="P60" s="152">
        <v>37704.34</v>
      </c>
    </row>
    <row r="61" spans="1:15" ht="12.75">
      <c r="A61" t="s">
        <v>73</v>
      </c>
      <c r="O61" s="152" t="s">
        <v>73</v>
      </c>
    </row>
    <row r="62" spans="1:16" ht="12.75">
      <c r="A62" t="s">
        <v>74</v>
      </c>
      <c r="B62" s="152">
        <v>0</v>
      </c>
      <c r="C62" s="152">
        <v>0</v>
      </c>
      <c r="D62" s="152">
        <v>0</v>
      </c>
      <c r="E62" s="152">
        <v>0</v>
      </c>
      <c r="O62" s="152" t="s">
        <v>74</v>
      </c>
      <c r="P62" s="152">
        <v>0</v>
      </c>
    </row>
    <row r="63" spans="1:16" ht="12.75">
      <c r="A63" t="s">
        <v>75</v>
      </c>
      <c r="B63" s="152">
        <v>812000</v>
      </c>
      <c r="C63" s="152">
        <v>779592.12</v>
      </c>
      <c r="D63" s="152">
        <v>775454.57</v>
      </c>
      <c r="E63" s="152">
        <v>773468.6</v>
      </c>
      <c r="O63" s="152" t="s">
        <v>75</v>
      </c>
      <c r="P63" s="152">
        <v>812</v>
      </c>
    </row>
    <row r="64" spans="1:16" ht="12.75">
      <c r="A64" t="s">
        <v>76</v>
      </c>
      <c r="B64" s="152">
        <v>148241.65</v>
      </c>
      <c r="C64" s="152">
        <v>140508.33</v>
      </c>
      <c r="D64" s="152">
        <v>139234.68</v>
      </c>
      <c r="E64" s="152">
        <v>138839.52</v>
      </c>
      <c r="O64" s="152" t="s">
        <v>76</v>
      </c>
      <c r="P64" s="152">
        <v>148241.65</v>
      </c>
    </row>
    <row r="65" spans="1:16" ht="12.75">
      <c r="A65" t="s">
        <v>132</v>
      </c>
      <c r="B65" s="152">
        <v>24000000</v>
      </c>
      <c r="C65" s="152">
        <v>24830162.9</v>
      </c>
      <c r="D65" s="152">
        <v>25604686.62</v>
      </c>
      <c r="E65" s="152">
        <v>26523639.94</v>
      </c>
      <c r="O65" s="152" t="s">
        <v>132</v>
      </c>
      <c r="P65" s="152">
        <v>24</v>
      </c>
    </row>
    <row r="66" spans="1:16" ht="12.75">
      <c r="A66" t="s">
        <v>78</v>
      </c>
      <c r="B66" s="152">
        <v>784000</v>
      </c>
      <c r="C66" s="152">
        <v>366735</v>
      </c>
      <c r="D66" s="152">
        <v>345025</v>
      </c>
      <c r="E66" s="152">
        <v>353326.9</v>
      </c>
      <c r="O66" s="152" t="s">
        <v>78</v>
      </c>
      <c r="P66" s="152">
        <v>784</v>
      </c>
    </row>
    <row r="67" spans="1:16" ht="12.75">
      <c r="A67" t="s">
        <v>79</v>
      </c>
      <c r="B67" s="152">
        <v>185000</v>
      </c>
      <c r="C67" s="152">
        <v>82761.34</v>
      </c>
      <c r="D67" s="152">
        <v>72672.33</v>
      </c>
      <c r="E67" s="152">
        <v>64402.36</v>
      </c>
      <c r="O67" s="152" t="s">
        <v>79</v>
      </c>
      <c r="P67" s="152">
        <v>185</v>
      </c>
    </row>
    <row r="68" spans="1:16" ht="12.75">
      <c r="A68" t="s">
        <v>80</v>
      </c>
      <c r="B68" s="152">
        <v>28000</v>
      </c>
      <c r="C68" s="152">
        <v>15091.71</v>
      </c>
      <c r="D68" s="152">
        <v>17495.7</v>
      </c>
      <c r="E68" s="152">
        <v>32029.87</v>
      </c>
      <c r="O68" s="152" t="s">
        <v>80</v>
      </c>
      <c r="P68" s="152">
        <v>28</v>
      </c>
    </row>
    <row r="69" spans="1:16" ht="12.75">
      <c r="A69" t="s">
        <v>81</v>
      </c>
      <c r="B69" s="152">
        <v>960241.65</v>
      </c>
      <c r="C69" s="152">
        <v>920100.45</v>
      </c>
      <c r="D69" s="152">
        <v>914689.25</v>
      </c>
      <c r="E69" s="152">
        <v>912308.12</v>
      </c>
      <c r="O69" s="152" t="s">
        <v>81</v>
      </c>
      <c r="P69" s="152">
        <v>960</v>
      </c>
    </row>
    <row r="70" spans="1:16" ht="12.75">
      <c r="A70" t="s">
        <v>82</v>
      </c>
      <c r="B70" s="152">
        <v>997000</v>
      </c>
      <c r="C70" s="152">
        <v>464588.05</v>
      </c>
      <c r="D70" s="152">
        <v>435193.03</v>
      </c>
      <c r="E70" s="152">
        <v>449759.13</v>
      </c>
      <c r="O70" s="152" t="s">
        <v>82</v>
      </c>
      <c r="P70" s="152">
        <v>997</v>
      </c>
    </row>
    <row r="71" spans="1:15" ht="12.75">
      <c r="A71" t="s">
        <v>83</v>
      </c>
      <c r="O71" s="152" t="s">
        <v>83</v>
      </c>
    </row>
    <row r="72" spans="1:16" ht="12.75">
      <c r="A72" t="s">
        <v>84</v>
      </c>
      <c r="B72" s="152">
        <v>10315</v>
      </c>
      <c r="C72" s="152">
        <v>10315</v>
      </c>
      <c r="D72" s="152">
        <v>10346</v>
      </c>
      <c r="E72" s="152">
        <v>10359</v>
      </c>
      <c r="O72" s="152" t="s">
        <v>84</v>
      </c>
      <c r="P72" s="152">
        <v>10315</v>
      </c>
    </row>
    <row r="73" spans="1:16" ht="12.75">
      <c r="A73" t="s">
        <v>85</v>
      </c>
      <c r="B73" s="152">
        <v>54</v>
      </c>
      <c r="C73" s="152">
        <v>87</v>
      </c>
      <c r="D73" s="152">
        <v>0</v>
      </c>
      <c r="E73" s="152">
        <v>0</v>
      </c>
      <c r="O73" s="152" t="s">
        <v>85</v>
      </c>
      <c r="P73" s="152">
        <v>54</v>
      </c>
    </row>
    <row r="74" spans="1:16" ht="12.75">
      <c r="A74" t="s">
        <v>86</v>
      </c>
      <c r="B74" s="152">
        <v>8</v>
      </c>
      <c r="C74" s="152">
        <v>13</v>
      </c>
      <c r="D74" s="152">
        <v>16</v>
      </c>
      <c r="E74" s="152">
        <v>16</v>
      </c>
      <c r="O74" s="152" t="s">
        <v>86</v>
      </c>
      <c r="P74" s="152">
        <v>8</v>
      </c>
    </row>
    <row r="75" spans="1:16" ht="12.75">
      <c r="A75" t="s">
        <v>87</v>
      </c>
      <c r="B75" s="152">
        <v>8</v>
      </c>
      <c r="C75" s="152">
        <v>13</v>
      </c>
      <c r="D75" s="152">
        <v>16</v>
      </c>
      <c r="E75" s="152">
        <v>16</v>
      </c>
      <c r="O75" s="152" t="s">
        <v>87</v>
      </c>
      <c r="P75" s="152">
        <v>8</v>
      </c>
    </row>
    <row r="76" spans="1:16" ht="12.75">
      <c r="A76" t="s">
        <v>88</v>
      </c>
      <c r="B76" s="152">
        <v>32</v>
      </c>
      <c r="C76" s="152">
        <v>30</v>
      </c>
      <c r="D76" s="152">
        <v>29</v>
      </c>
      <c r="E76" s="152">
        <v>25</v>
      </c>
      <c r="O76" s="152" t="s">
        <v>88</v>
      </c>
      <c r="P76" s="152">
        <v>32</v>
      </c>
    </row>
    <row r="77" spans="1:16" ht="12.75">
      <c r="A77" t="s">
        <v>89</v>
      </c>
      <c r="B77" s="152">
        <v>30</v>
      </c>
      <c r="C77" s="152">
        <v>29</v>
      </c>
      <c r="D77" s="152">
        <v>25</v>
      </c>
      <c r="E77" s="152">
        <v>23</v>
      </c>
      <c r="O77" s="152" t="s">
        <v>89</v>
      </c>
      <c r="P77" s="152">
        <v>30</v>
      </c>
    </row>
    <row r="78" spans="1:16" ht="12.75">
      <c r="A78" t="s">
        <v>90</v>
      </c>
      <c r="B78" s="152">
        <v>0</v>
      </c>
      <c r="C78" s="152">
        <v>0</v>
      </c>
      <c r="D78" s="152">
        <v>0</v>
      </c>
      <c r="E78" s="152">
        <v>0</v>
      </c>
      <c r="O78" s="152" t="s">
        <v>90</v>
      </c>
      <c r="P78" s="152">
        <v>0</v>
      </c>
    </row>
    <row r="79" spans="1:16" ht="12.75">
      <c r="A79" t="s">
        <v>91</v>
      </c>
      <c r="B79" s="152">
        <v>41</v>
      </c>
      <c r="C79" s="152">
        <v>38</v>
      </c>
      <c r="D79" s="152">
        <v>89</v>
      </c>
      <c r="E79" s="152">
        <v>103</v>
      </c>
      <c r="O79" s="152" t="s">
        <v>91</v>
      </c>
      <c r="P79" s="152">
        <v>41</v>
      </c>
    </row>
    <row r="80" spans="1:15" ht="12.75">
      <c r="A80" t="s">
        <v>92</v>
      </c>
      <c r="O80" s="152" t="s">
        <v>92</v>
      </c>
    </row>
    <row r="81" spans="1:16" ht="12.75">
      <c r="A81" t="s">
        <v>93</v>
      </c>
      <c r="B81" s="152">
        <v>8</v>
      </c>
      <c r="C81" s="152">
        <v>13</v>
      </c>
      <c r="D81" s="152">
        <v>16</v>
      </c>
      <c r="E81" s="152">
        <v>15</v>
      </c>
      <c r="O81" s="152" t="s">
        <v>93</v>
      </c>
      <c r="P81" s="152">
        <v>8</v>
      </c>
    </row>
    <row r="82" spans="1:16" ht="12.75">
      <c r="A82" t="s">
        <v>94</v>
      </c>
      <c r="B82" s="152">
        <v>1</v>
      </c>
      <c r="C82" s="152">
        <v>0</v>
      </c>
      <c r="D82" s="152">
        <v>0</v>
      </c>
      <c r="E82" s="152">
        <v>0</v>
      </c>
      <c r="O82" s="152" t="s">
        <v>94</v>
      </c>
      <c r="P82" s="152">
        <v>1</v>
      </c>
    </row>
    <row r="83" spans="1:16" ht="12.75">
      <c r="A83" t="s">
        <v>95</v>
      </c>
      <c r="B83" s="152">
        <v>0</v>
      </c>
      <c r="C83" s="152">
        <v>0</v>
      </c>
      <c r="D83" s="152">
        <v>1</v>
      </c>
      <c r="E83" s="152">
        <v>1</v>
      </c>
      <c r="O83" s="152" t="s">
        <v>95</v>
      </c>
      <c r="P83" s="152">
        <v>0</v>
      </c>
    </row>
    <row r="84" spans="1:16" ht="12.75">
      <c r="A84" t="s">
        <v>96</v>
      </c>
      <c r="B84" s="152">
        <v>0</v>
      </c>
      <c r="C84" s="152">
        <v>5</v>
      </c>
      <c r="D84" s="152">
        <v>1</v>
      </c>
      <c r="E84" s="152">
        <v>0</v>
      </c>
      <c r="O84" s="152" t="s">
        <v>96</v>
      </c>
      <c r="P84" s="152">
        <v>0</v>
      </c>
    </row>
    <row r="85" spans="1:16" ht="12.75">
      <c r="A85" t="s">
        <v>97</v>
      </c>
      <c r="B85" s="152">
        <v>32</v>
      </c>
      <c r="C85" s="152">
        <v>30</v>
      </c>
      <c r="D85" s="152">
        <v>0</v>
      </c>
      <c r="E85" s="152">
        <v>0</v>
      </c>
      <c r="O85" s="152" t="s">
        <v>97</v>
      </c>
      <c r="P85" s="152">
        <v>32</v>
      </c>
    </row>
    <row r="86" spans="1:16" ht="12.75">
      <c r="A86" t="s">
        <v>98</v>
      </c>
      <c r="B86" s="152">
        <v>30</v>
      </c>
      <c r="C86" s="152">
        <v>0</v>
      </c>
      <c r="D86" s="152">
        <v>26</v>
      </c>
      <c r="E86" s="152">
        <v>25</v>
      </c>
      <c r="O86" s="152" t="s">
        <v>98</v>
      </c>
      <c r="P86" s="152">
        <v>30</v>
      </c>
    </row>
    <row r="87" spans="1:16" ht="12.75">
      <c r="A87" t="s">
        <v>99</v>
      </c>
      <c r="B87" s="152">
        <v>70</v>
      </c>
      <c r="C87" s="152">
        <v>70</v>
      </c>
      <c r="D87" s="152">
        <v>70</v>
      </c>
      <c r="E87" s="152">
        <v>70</v>
      </c>
      <c r="O87" s="152" t="s">
        <v>99</v>
      </c>
      <c r="P87" s="152">
        <v>70</v>
      </c>
    </row>
    <row r="88" spans="1:16" ht="12.75">
      <c r="A88" t="s">
        <v>100</v>
      </c>
      <c r="B88" s="152">
        <v>17</v>
      </c>
      <c r="C88" s="152">
        <v>17</v>
      </c>
      <c r="D88" s="152">
        <v>17</v>
      </c>
      <c r="E88" s="152">
        <v>17</v>
      </c>
      <c r="O88" s="152" t="s">
        <v>100</v>
      </c>
      <c r="P88" s="152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22">
      <selection activeCell="F9" sqref="F9"/>
    </sheetView>
  </sheetViews>
  <sheetFormatPr defaultColWidth="11.421875" defaultRowHeight="15"/>
  <cols>
    <col min="1" max="1" width="1.57421875" style="0" customWidth="1"/>
    <col min="3" max="3" width="45.421875" style="0" customWidth="1"/>
    <col min="4" max="4" width="11.28125" style="0" customWidth="1"/>
    <col min="5" max="5" width="0" style="0" hidden="1" customWidth="1"/>
  </cols>
  <sheetData>
    <row r="1" spans="1:10" ht="12.75">
      <c r="A1" s="1"/>
      <c r="B1" s="1"/>
      <c r="C1" s="1"/>
      <c r="D1" s="155"/>
      <c r="E1" s="1"/>
      <c r="F1" s="1"/>
      <c r="G1" s="1"/>
      <c r="H1" s="1"/>
      <c r="I1" s="1"/>
      <c r="J1" s="1"/>
    </row>
    <row r="2" spans="1:11" ht="12.75">
      <c r="A2" s="1"/>
      <c r="B2" s="156" t="s">
        <v>133</v>
      </c>
      <c r="C2" s="156" t="s">
        <v>134</v>
      </c>
      <c r="D2" s="157" t="str">
        <f>'Resumen Anual'!R2</f>
        <v>AGUAS DE LA LIMA</v>
      </c>
      <c r="E2" s="158" t="str">
        <f>'Resumen Anual'!R2</f>
        <v>AGUAS DE LA LIMA</v>
      </c>
      <c r="F2" s="158"/>
      <c r="G2" s="159"/>
      <c r="H2" s="160"/>
      <c r="I2" s="160"/>
      <c r="J2" s="160"/>
      <c r="K2" s="161"/>
    </row>
    <row r="3" spans="1:11" ht="12.75">
      <c r="A3" s="1"/>
      <c r="B3" s="1"/>
      <c r="C3" s="1"/>
      <c r="D3" s="162" t="s">
        <v>135</v>
      </c>
      <c r="E3" s="10">
        <v>2010</v>
      </c>
      <c r="F3" s="10">
        <v>2011</v>
      </c>
      <c r="G3" s="10">
        <v>2012</v>
      </c>
      <c r="H3" s="10">
        <v>2013</v>
      </c>
      <c r="I3" s="10">
        <v>2014</v>
      </c>
      <c r="J3" s="10">
        <v>2015</v>
      </c>
      <c r="K3" s="10">
        <v>2016</v>
      </c>
    </row>
    <row r="4" spans="1:10" ht="12.75">
      <c r="A4" s="1"/>
      <c r="B4" s="163" t="s">
        <v>136</v>
      </c>
      <c r="C4" s="164" t="s">
        <v>137</v>
      </c>
      <c r="D4" s="155" t="s">
        <v>0</v>
      </c>
      <c r="E4" s="1"/>
      <c r="F4" s="1"/>
      <c r="G4" s="1"/>
      <c r="H4" s="1"/>
      <c r="I4" s="1"/>
      <c r="J4" s="1"/>
    </row>
    <row r="5" spans="1:11" ht="12.75">
      <c r="A5" s="1"/>
      <c r="B5" s="165" t="s">
        <v>138</v>
      </c>
      <c r="C5" s="120" t="s">
        <v>139</v>
      </c>
      <c r="D5" s="166" t="s">
        <v>140</v>
      </c>
      <c r="E5" s="167" t="e">
        <f>'Resumen Anual'!R14*'Resumen Anual'!R9/'Resumen Anual'!R8</f>
        <v>#DIV/0!</v>
      </c>
      <c r="F5" s="167">
        <f>'Resumen Anual'!S14*'Resumen Anual'!S9/'Resumen Anual'!S8</f>
        <v>0.6281809114715092</v>
      </c>
      <c r="G5" s="167">
        <f>'Resumen Anual'!T14*'Resumen Anual'!T9/'Resumen Anual'!T8</f>
        <v>0.7412957746478873</v>
      </c>
      <c r="H5" s="167">
        <f>'Resumen Anual'!U14*'Resumen Anual'!U9/'Resumen Anual'!U8</f>
        <v>0.9346941821845729</v>
      </c>
      <c r="I5" s="167">
        <f>'Resumen Anual'!V14*'Resumen Anual'!V9/'Resumen Anual'!V8</f>
        <v>0.5315065185900532</v>
      </c>
      <c r="J5" s="167">
        <f>'Resumen Anual'!W14*'Resumen Anual'!W9/'Resumen Anual'!W8</f>
        <v>0.4595690454124189</v>
      </c>
      <c r="K5" s="167" t="e">
        <f>'Resumen Anual'!X14*'Resumen Anual'!X9/'Resumen Anual'!X8</f>
        <v>#DIV/0!</v>
      </c>
    </row>
    <row r="6" spans="1:11" ht="12.75">
      <c r="A6" s="1"/>
      <c r="B6" s="168" t="s">
        <v>141</v>
      </c>
      <c r="C6" s="169" t="s">
        <v>142</v>
      </c>
      <c r="D6" s="170" t="s">
        <v>140</v>
      </c>
      <c r="E6" s="171" t="e">
        <f>'Resumen Anual'!R16*'Resumen Anual'!R9/'Resumen Anual'!R8</f>
        <v>#DIV/0!</v>
      </c>
      <c r="F6" s="171">
        <f>'Resumen Anual'!S16*'Resumen Anual'!S9/'Resumen Anual'!S8</f>
        <v>0.6354204983659014</v>
      </c>
      <c r="G6" s="171">
        <f>'Resumen Anual'!T16*'Resumen Anual'!T9/'Resumen Anual'!T8</f>
        <v>0.7830985915492957</v>
      </c>
      <c r="H6" s="171">
        <f>'Resumen Anual'!U16*'Resumen Anual'!U9/'Resumen Anual'!U8</f>
        <v>0.9916781729298055</v>
      </c>
      <c r="I6" s="171">
        <f>'Resumen Anual'!V16*'Resumen Anual'!V9/'Resumen Anual'!V8</f>
        <v>0.5471390632544665</v>
      </c>
      <c r="J6" s="171">
        <f>'Resumen Anual'!W16*'Resumen Anual'!W9/'Resumen Anual'!W8</f>
        <v>0.4743975903614458</v>
      </c>
      <c r="K6" s="171" t="e">
        <f>'Resumen Anual'!X16*'Resumen Anual'!X9/'Resumen Anual'!X8</f>
        <v>#DIV/0!</v>
      </c>
    </row>
    <row r="7" spans="1:11" ht="12.75">
      <c r="A7" s="1"/>
      <c r="B7" s="168" t="s">
        <v>143</v>
      </c>
      <c r="C7" s="2" t="s">
        <v>144</v>
      </c>
      <c r="D7" s="170" t="s">
        <v>145</v>
      </c>
      <c r="E7" s="172" t="e">
        <f>('Resumen Anual'!R22*1000/365)/('Resumen Anual'!R14*'Resumen Anual'!R9)</f>
        <v>#DIV/0!</v>
      </c>
      <c r="F7" s="172">
        <f>('Resumen Anual'!S22*1000/365)/('Resumen Anual'!S14*'Resumen Anual'!S9)</f>
        <v>224.20094544103563</v>
      </c>
      <c r="G7" s="172">
        <f>('Resumen Anual'!T22*1000/365)/('Resumen Anual'!T14*'Resumen Anual'!T9)</f>
        <v>319.48895093770756</v>
      </c>
      <c r="H7" s="172">
        <f>('Resumen Anual'!U22*1000/365)/('Resumen Anual'!U14*'Resumen Anual'!U9)</f>
        <v>251.7568341381217</v>
      </c>
      <c r="I7" s="172">
        <f>('Resumen Anual'!V22*1000/365)/('Resumen Anual'!V14*'Resumen Anual'!V9)</f>
        <v>343.3899365003313</v>
      </c>
      <c r="J7" s="172">
        <f>('Resumen Anual'!W22*1000/365)/('Resumen Anual'!W14*'Resumen Anual'!W9)</f>
        <v>344.7636062584818</v>
      </c>
      <c r="K7" s="172" t="e">
        <f>('Resumen Anual'!X22*1000/365)/('Resumen Anual'!X14*'Resumen Anual'!X9)</f>
        <v>#DIV/0!</v>
      </c>
    </row>
    <row r="8" spans="1:11" ht="12.75">
      <c r="A8" s="1"/>
      <c r="B8" s="168" t="s">
        <v>146</v>
      </c>
      <c r="C8" s="173" t="s">
        <v>147</v>
      </c>
      <c r="D8" s="170" t="s">
        <v>140</v>
      </c>
      <c r="E8" s="174" t="e">
        <f>'Resumen Anual'!R28/'Resumen Anual'!R27</f>
        <v>#DIV/0!</v>
      </c>
      <c r="F8" s="174">
        <f>'Resumen Anual'!S28/'Resumen Anual'!S27</f>
        <v>0.42857142857142855</v>
      </c>
      <c r="G8" s="174">
        <f>'Resumen Anual'!T28/'Resumen Anual'!T27</f>
        <v>0</v>
      </c>
      <c r="H8" s="174">
        <f>'Resumen Anual'!U28/'Resumen Anual'!U27</f>
        <v>0</v>
      </c>
      <c r="I8" s="174">
        <f>'Resumen Anual'!V28/'Resumen Anual'!V27</f>
        <v>0.08888888888888889</v>
      </c>
      <c r="J8" s="174">
        <f>'Resumen Anual'!W28/'Resumen Anual'!W27</f>
        <v>0</v>
      </c>
      <c r="K8" s="174">
        <f>'Resumen Anual'!X28/'Resumen Anual'!X27</f>
        <v>0.10416666666666667</v>
      </c>
    </row>
    <row r="9" spans="1:11" ht="12.75">
      <c r="A9" s="1"/>
      <c r="B9" s="168" t="s">
        <v>148</v>
      </c>
      <c r="C9" s="173" t="s">
        <v>149</v>
      </c>
      <c r="D9" s="170" t="s">
        <v>140</v>
      </c>
      <c r="E9" s="174" t="e">
        <f>'Resumen Anual'!R29/'Resumen Anual'!R28</f>
        <v>#DIV/0!</v>
      </c>
      <c r="F9" s="174">
        <f>'Resumen Anual'!S29/'Resumen Anual'!S28</f>
        <v>0.7777777777777778</v>
      </c>
      <c r="G9" s="174" t="e">
        <f>'Resumen Anual'!T29/'Resumen Anual'!T28</f>
        <v>#DIV/0!</v>
      </c>
      <c r="H9" s="174" t="e">
        <f>'Resumen Anual'!U29/'Resumen Anual'!U28</f>
        <v>#DIV/0!</v>
      </c>
      <c r="I9" s="174">
        <f>'Resumen Anual'!V29/'Resumen Anual'!V28</f>
        <v>0</v>
      </c>
      <c r="J9" s="174" t="e">
        <f>'Resumen Anual'!W29/'Resumen Anual'!W28</f>
        <v>#DIV/0!</v>
      </c>
      <c r="K9" s="174">
        <f>'Resumen Anual'!X29/'Resumen Anual'!X28</f>
        <v>0</v>
      </c>
    </row>
    <row r="10" spans="1:11" ht="12.75">
      <c r="A10" s="1"/>
      <c r="B10" s="168" t="s">
        <v>150</v>
      </c>
      <c r="C10" s="173" t="s">
        <v>151</v>
      </c>
      <c r="D10" s="170" t="s">
        <v>140</v>
      </c>
      <c r="E10" s="174" t="e">
        <f>'Resumen Anual'!R31/'Resumen Anual'!R30</f>
        <v>#DIV/0!</v>
      </c>
      <c r="F10" s="174" t="e">
        <f>'Resumen Anual'!S31/'Resumen Anual'!S30</f>
        <v>#DIV/0!</v>
      </c>
      <c r="G10" s="174" t="e">
        <f>'Resumen Anual'!T31/'Resumen Anual'!T30</f>
        <v>#DIV/0!</v>
      </c>
      <c r="H10" s="174" t="e">
        <f>'Resumen Anual'!U31/'Resumen Anual'!U30</f>
        <v>#DIV/0!</v>
      </c>
      <c r="I10" s="174" t="e">
        <f>'Resumen Anual'!V31/'Resumen Anual'!V30</f>
        <v>#DIV/0!</v>
      </c>
      <c r="J10" s="174" t="e">
        <f>'Resumen Anual'!W31/'Resumen Anual'!W30</f>
        <v>#DIV/0!</v>
      </c>
      <c r="K10" s="174" t="e">
        <f>'Resumen Anual'!X31/'Resumen Anual'!X30</f>
        <v>#DIV/0!</v>
      </c>
    </row>
    <row r="11" spans="1:11" ht="12.75">
      <c r="A11" s="1"/>
      <c r="B11" s="168" t="s">
        <v>152</v>
      </c>
      <c r="C11" s="173" t="s">
        <v>153</v>
      </c>
      <c r="D11" s="170" t="s">
        <v>140</v>
      </c>
      <c r="E11" s="175" t="e">
        <f>'Resumen Anual'!R33/'Resumen Anual'!R32</f>
        <v>#DIV/0!</v>
      </c>
      <c r="F11" s="175" t="e">
        <f>'Resumen Anual'!S33/'Resumen Anual'!S32</f>
        <v>#DIV/0!</v>
      </c>
      <c r="G11" s="175" t="e">
        <f>'Resumen Anual'!T33/'Resumen Anual'!T32</f>
        <v>#DIV/0!</v>
      </c>
      <c r="H11" s="175" t="e">
        <f>'Resumen Anual'!U33/'Resumen Anual'!U32</f>
        <v>#DIV/0!</v>
      </c>
      <c r="I11" s="175" t="e">
        <f>'Resumen Anual'!V33/'Resumen Anual'!V32</f>
        <v>#DIV/0!</v>
      </c>
      <c r="J11" s="175" t="e">
        <f>'Resumen Anual'!W33/'Resumen Anual'!W32</f>
        <v>#DIV/0!</v>
      </c>
      <c r="K11" s="175" t="e">
        <f>'Resumen Anual'!X33/'Resumen Anual'!X32</f>
        <v>#DIV/0!</v>
      </c>
    </row>
    <row r="12" spans="1:11" ht="12.75">
      <c r="A12" s="1"/>
      <c r="B12" s="176" t="s">
        <v>154</v>
      </c>
      <c r="C12" s="127" t="s">
        <v>155</v>
      </c>
      <c r="D12" s="170" t="s">
        <v>156</v>
      </c>
      <c r="E12" s="177" t="e">
        <f>('Resumen Anual'!R35*22+'Resumen Anual'!R36*16+'Resumen Anual'!R37*7.5+'Resumen Anual'!R38*2.5)/('Resumen Anual'!R35+'Resumen Anual'!R36+'Resumen Anual'!R37+'Resumen Anual'!R38)</f>
        <v>#DIV/0!</v>
      </c>
      <c r="F12" s="177">
        <f>('Resumen Anual'!S35*22+'Resumen Anual'!S36*16+'Resumen Anual'!S37*7.5+'Resumen Anual'!S38*2.5)/('Resumen Anual'!S35+'Resumen Anual'!S36+'Resumen Anual'!S37+'Resumen Anual'!S38)</f>
        <v>14.137264736791822</v>
      </c>
      <c r="G12" s="177">
        <f>('Resumen Anual'!T35*22+'Resumen Anual'!T36*16+'Resumen Anual'!T37*7.5+'Resumen Anual'!T38*2.5)/('Resumen Anual'!T35+'Resumen Anual'!T36+'Resumen Anual'!T37+'Resumen Anual'!T38)</f>
        <v>15.903274527224267</v>
      </c>
      <c r="H12" s="177">
        <f>('Resumen Anual'!U35*22+'Resumen Anual'!U36*16+'Resumen Anual'!U37*7.5+'Resumen Anual'!U38*2.5)/('Resumen Anual'!U35+'Resumen Anual'!U36+'Resumen Anual'!U37+'Resumen Anual'!U38)</f>
        <v>20.299053920008983</v>
      </c>
      <c r="I12" s="177">
        <f>('Resumen Anual'!V35*22+'Resumen Anual'!V36*16+'Resumen Anual'!V37*7.5+'Resumen Anual'!V38*2.5)/('Resumen Anual'!V35+'Resumen Anual'!V36+'Resumen Anual'!V37+'Resumen Anual'!V38)</f>
        <v>12.924673591918422</v>
      </c>
      <c r="J12" s="177">
        <f>('Resumen Anual'!W35*22+'Resumen Anual'!W36*16+'Resumen Anual'!W37*7.5+'Resumen Anual'!W38*2.5)/('Resumen Anual'!W35+'Resumen Anual'!W36+'Resumen Anual'!W37+'Resumen Anual'!W38)</f>
        <v>7.757321329372268</v>
      </c>
      <c r="K12" s="177">
        <f>('Resumen Anual'!X35*22+'Resumen Anual'!X36*16+'Resumen Anual'!X37*7.5+'Resumen Anual'!X38*2.5)/('Resumen Anual'!X35+'Resumen Anual'!X36+'Resumen Anual'!X37+'Resumen Anual'!X38)</f>
        <v>7.843268628678772</v>
      </c>
    </row>
    <row r="13" spans="1:11" ht="12.75">
      <c r="A13" s="1"/>
      <c r="B13" s="178" t="s">
        <v>157</v>
      </c>
      <c r="C13" s="179" t="s">
        <v>158</v>
      </c>
      <c r="D13" s="180" t="s">
        <v>140</v>
      </c>
      <c r="E13" s="181" t="e">
        <f>200*'Resumen Anual'!R14*'Resumen Anual'!R9/(1000*'Resumen Anual'!R22/365)</f>
        <v>#DIV/0!</v>
      </c>
      <c r="F13" s="181">
        <f>200*'Resumen Anual'!S14*'Resumen Anual'!S9/(1000*'Resumen Anual'!S22/365)</f>
        <v>0.8920568983621864</v>
      </c>
      <c r="G13" s="181">
        <f>200*'Resumen Anual'!T14*'Resumen Anual'!T9/(1000*'Resumen Anual'!T22/365)</f>
        <v>0.6259997393117831</v>
      </c>
      <c r="H13" s="181">
        <f>200*'Resumen Anual'!U14*'Resumen Anual'!U9/(1000*'Resumen Anual'!U22/365)</f>
        <v>0.7944173618352451</v>
      </c>
      <c r="I13" s="181">
        <f>200*'Resumen Anual'!V14*'Resumen Anual'!V9/(1000*'Resumen Anual'!V22/365)</f>
        <v>0.5824282506304812</v>
      </c>
      <c r="J13" s="181">
        <f>200*'Resumen Anual'!W14*'Resumen Anual'!W9/(1000*'Resumen Anual'!W22/365)</f>
        <v>0.5801076342438904</v>
      </c>
      <c r="K13" s="181">
        <f>200*'Resumen Anual'!X14*'Resumen Anual'!X9/(1000*'Resumen Anual'!X22/365)</f>
        <v>0</v>
      </c>
    </row>
    <row r="14" spans="1:10" ht="12.75">
      <c r="A14" s="1"/>
      <c r="B14" s="22"/>
      <c r="C14" s="22"/>
      <c r="D14" s="182"/>
      <c r="E14" s="183"/>
      <c r="F14" s="183"/>
      <c r="G14" s="183"/>
      <c r="H14" s="183"/>
      <c r="I14" s="183"/>
      <c r="J14" s="183"/>
    </row>
    <row r="15" spans="1:10" ht="12.75">
      <c r="A15" s="1"/>
      <c r="B15" s="184" t="s">
        <v>159</v>
      </c>
      <c r="C15" s="185" t="s">
        <v>160</v>
      </c>
      <c r="D15" s="182"/>
      <c r="E15" s="183"/>
      <c r="F15" s="183"/>
      <c r="G15" s="183"/>
      <c r="H15" s="183"/>
      <c r="I15" s="183"/>
      <c r="J15" s="183"/>
    </row>
    <row r="16" spans="1:11" ht="12.75">
      <c r="A16" s="1"/>
      <c r="B16" s="165" t="s">
        <v>161</v>
      </c>
      <c r="C16" s="120" t="s">
        <v>162</v>
      </c>
      <c r="D16" s="166" t="s">
        <v>140</v>
      </c>
      <c r="E16" s="186" t="e">
        <f>'Resumen Anual'!R19/'Resumen Anual'!R14</f>
        <v>#DIV/0!</v>
      </c>
      <c r="F16" s="186">
        <f>'Resumen Anual'!S19/'Resumen Anual'!S14</f>
        <v>0</v>
      </c>
      <c r="G16" s="186">
        <f>'Resumen Anual'!T19/'Resumen Anual'!T14</f>
        <v>0</v>
      </c>
      <c r="H16" s="186">
        <f>'Resumen Anual'!U19/'Resumen Anual'!U14</f>
        <v>0</v>
      </c>
      <c r="I16" s="186">
        <f>'Resumen Anual'!V19/'Resumen Anual'!V14</f>
        <v>0</v>
      </c>
      <c r="J16" s="186">
        <f>'Resumen Anual'!W19/'Resumen Anual'!W14</f>
        <v>0</v>
      </c>
      <c r="K16" s="186" t="e">
        <f>'Resumen Anual'!X19/'Resumen Anual'!X14</f>
        <v>#DIV/0!</v>
      </c>
    </row>
    <row r="17" spans="1:11" ht="12.75">
      <c r="A17" s="1"/>
      <c r="B17" s="168" t="s">
        <v>163</v>
      </c>
      <c r="C17" s="2" t="s">
        <v>164</v>
      </c>
      <c r="D17" s="170" t="s">
        <v>140</v>
      </c>
      <c r="E17" s="171" t="e">
        <f>'Resumen Anual'!R20/'Resumen Anual'!R19</f>
        <v>#DIV/0!</v>
      </c>
      <c r="F17" s="171" t="e">
        <f>'Resumen Anual'!S20/'Resumen Anual'!S19</f>
        <v>#DIV/0!</v>
      </c>
      <c r="G17" s="171" t="e">
        <f>'Resumen Anual'!T20/'Resumen Anual'!T19</f>
        <v>#DIV/0!</v>
      </c>
      <c r="H17" s="171" t="e">
        <f>'Resumen Anual'!U20/'Resumen Anual'!U19</f>
        <v>#DIV/0!</v>
      </c>
      <c r="I17" s="171" t="e">
        <f>'Resumen Anual'!V20/'Resumen Anual'!V19</f>
        <v>#DIV/0!</v>
      </c>
      <c r="J17" s="171" t="e">
        <f>'Resumen Anual'!W20/'Resumen Anual'!W19</f>
        <v>#DIV/0!</v>
      </c>
      <c r="K17" s="171" t="e">
        <f>'Resumen Anual'!X20/'Resumen Anual'!X19</f>
        <v>#DIV/0!</v>
      </c>
    </row>
    <row r="18" spans="1:11" ht="12.75">
      <c r="A18" s="1"/>
      <c r="B18" s="168" t="s">
        <v>165</v>
      </c>
      <c r="C18" s="187" t="s">
        <v>166</v>
      </c>
      <c r="D18" s="170" t="s">
        <v>140</v>
      </c>
      <c r="E18" s="171" t="e">
        <f>('Resumen Anual'!R22-'Resumen Anual'!R25)/'Resumen Anual'!R22</f>
        <v>#DIV/0!</v>
      </c>
      <c r="F18" s="171">
        <f>('Resumen Anual'!S22-'Resumen Anual'!S25)/'Resumen Anual'!S22</f>
        <v>0</v>
      </c>
      <c r="G18" s="171">
        <f>('Resumen Anual'!T22-'Resumen Anual'!T25)/'Resumen Anual'!T22</f>
        <v>0</v>
      </c>
      <c r="H18" s="171">
        <f>('Resumen Anual'!U22-'Resumen Anual'!U25)/'Resumen Anual'!U22</f>
        <v>0</v>
      </c>
      <c r="I18" s="171">
        <f>('Resumen Anual'!V22-'Resumen Anual'!V25)/'Resumen Anual'!V22</f>
        <v>0.0862627812023062</v>
      </c>
      <c r="J18" s="171">
        <f>('Resumen Anual'!W22-'Resumen Anual'!W25)/'Resumen Anual'!W22</f>
        <v>0</v>
      </c>
      <c r="K18" s="171">
        <f>('Resumen Anual'!X22-'Resumen Anual'!X25)/'Resumen Anual'!X22</f>
        <v>1</v>
      </c>
    </row>
    <row r="19" spans="1:11" ht="12.75">
      <c r="A19" s="1"/>
      <c r="B19" s="168" t="s">
        <v>167</v>
      </c>
      <c r="C19" s="127" t="s">
        <v>168</v>
      </c>
      <c r="D19" s="170" t="s">
        <v>140</v>
      </c>
      <c r="E19" s="174" t="e">
        <f>('Resumen Anual'!R66+'Resumen Anual'!R67)/('Resumen Anual'!R63+'Resumen Anual'!R64)</f>
        <v>#DIV/0!</v>
      </c>
      <c r="F19" s="174">
        <f>('Resumen Anual'!S66+'Resumen Anual'!S67)/('Resumen Anual'!S63+'Resumen Anual'!S64)</f>
        <v>0.9109529278291714</v>
      </c>
      <c r="G19" s="174">
        <f>('Resumen Anual'!T66+'Resumen Anual'!T67)/('Resumen Anual'!T63+'Resumen Anual'!T64)</f>
        <v>0.834523596249368</v>
      </c>
      <c r="H19" s="174">
        <f>('Resumen Anual'!U66+'Resumen Anual'!U67)/('Resumen Anual'!U63+'Resumen Anual'!U64)</f>
        <v>0.9121836034202397</v>
      </c>
      <c r="I19" s="174">
        <f>('Resumen Anual'!V66+'Resumen Anual'!V67)/('Resumen Anual'!V63+'Resumen Anual'!V64)</f>
        <v>0.7409302444275515</v>
      </c>
      <c r="J19" s="174">
        <f>('Resumen Anual'!W66+'Resumen Anual'!W67)/('Resumen Anual'!W63+'Resumen Anual'!W64)</f>
        <v>0.5949022603588552</v>
      </c>
      <c r="K19" s="174">
        <f>('Resumen Anual'!X66+'Resumen Anual'!X67)/('Resumen Anual'!X63+'Resumen Anual'!X64)</f>
        <v>0.60796238063411</v>
      </c>
    </row>
    <row r="20" spans="1:11" ht="12.75">
      <c r="A20" s="1"/>
      <c r="B20" s="168" t="s">
        <v>169</v>
      </c>
      <c r="C20" s="127" t="s">
        <v>170</v>
      </c>
      <c r="D20" s="170" t="s">
        <v>140</v>
      </c>
      <c r="E20" s="171" t="e">
        <f>'Resumen Anual'!R73/'Resumen Anual'!R72</f>
        <v>#DIV/0!</v>
      </c>
      <c r="F20" s="171">
        <f>'Resumen Anual'!S73/'Resumen Anual'!S72</f>
        <v>0.04595660749506903</v>
      </c>
      <c r="G20" s="171">
        <f>'Resumen Anual'!T73/'Resumen Anual'!T72</f>
        <v>0.05441556467548259</v>
      </c>
      <c r="H20" s="171">
        <f>'Resumen Anual'!U73/'Resumen Anual'!U72</f>
        <v>0.00784564421456384</v>
      </c>
      <c r="I20" s="171">
        <f>'Resumen Anual'!V73/'Resumen Anual'!V72</f>
        <v>0.07885977639327472</v>
      </c>
      <c r="J20" s="171">
        <f>'Resumen Anual'!W73/'Resumen Anual'!W72</f>
        <v>0.02948905109489051</v>
      </c>
      <c r="K20" s="171" t="e">
        <f>'Resumen Anual'!X73/'Resumen Anual'!X72</f>
        <v>#DIV/0!</v>
      </c>
    </row>
    <row r="21" spans="1:11" ht="12.75">
      <c r="A21" s="1"/>
      <c r="B21" s="168" t="s">
        <v>171</v>
      </c>
      <c r="C21" s="127" t="s">
        <v>172</v>
      </c>
      <c r="D21" s="170" t="s">
        <v>173</v>
      </c>
      <c r="E21" s="177" t="e">
        <f>(('Resumen Anual'!R63/12)/'Resumen Anual'!R72)</f>
        <v>#DIV/0!</v>
      </c>
      <c r="F21" s="177">
        <f>(('Resumen Anual'!S63/12)/'Resumen Anual'!S72)</f>
        <v>16.280414201183433</v>
      </c>
      <c r="G21" s="177">
        <f>(('Resumen Anual'!T63/12)/'Resumen Anual'!T72)</f>
        <v>53.64083827329382</v>
      </c>
      <c r="H21" s="177">
        <f>(('Resumen Anual'!U63/12)/'Resumen Anual'!U72)</f>
        <v>18.528269018422733</v>
      </c>
      <c r="I21" s="177">
        <f>(('Resumen Anual'!V63/12)/'Resumen Anual'!V72)</f>
        <v>42.24978599470855</v>
      </c>
      <c r="J21" s="177">
        <f>(('Resumen Anual'!W63/12)/'Resumen Anual'!W72)</f>
        <v>75.2120605839416</v>
      </c>
      <c r="K21" s="177" t="e">
        <f>(('Resumen Anual'!X63/12)/'Resumen Anual'!X72)</f>
        <v>#DIV/0!</v>
      </c>
    </row>
    <row r="22" spans="1:11" ht="12.75">
      <c r="A22" s="1"/>
      <c r="B22" s="168" t="s">
        <v>174</v>
      </c>
      <c r="C22" s="127" t="s">
        <v>175</v>
      </c>
      <c r="D22" s="170" t="s">
        <v>173</v>
      </c>
      <c r="E22" s="177" t="e">
        <f>('Resumen Anual'!R64/12)/'Resumen Anual'!R16</f>
        <v>#DIV/0!</v>
      </c>
      <c r="F22" s="177">
        <f>('Resumen Anual'!S64/12)/'Resumen Anual'!S16</f>
        <v>7.984256992558379</v>
      </c>
      <c r="G22" s="177">
        <f>('Resumen Anual'!T64/12)/'Resumen Anual'!T16</f>
        <v>14.477912350119906</v>
      </c>
      <c r="H22" s="177">
        <f>('Resumen Anual'!U64/12)/'Resumen Anual'!U16</f>
        <v>9.553928840219765</v>
      </c>
      <c r="I22" s="177">
        <f>('Resumen Anual'!V64/12)/'Resumen Anual'!V16</f>
        <v>15.170579334436477</v>
      </c>
      <c r="J22" s="177">
        <f>('Resumen Anual'!W64/12)/'Resumen Anual'!W16</f>
        <v>16.959673585673585</v>
      </c>
      <c r="K22" s="177" t="e">
        <f>('Resumen Anual'!X64/12)/'Resumen Anual'!X16</f>
        <v>#DIV/0!</v>
      </c>
    </row>
    <row r="23" spans="1:11" ht="12.75">
      <c r="A23" s="1"/>
      <c r="B23" s="52" t="s">
        <v>176</v>
      </c>
      <c r="C23" s="132" t="s">
        <v>177</v>
      </c>
      <c r="D23" s="180" t="s">
        <v>178</v>
      </c>
      <c r="E23" s="188" t="e">
        <f aca="true" t="shared" si="0" ref="E23:K23">(E21+E22)/200</f>
        <v>#DIV/0!</v>
      </c>
      <c r="F23" s="188">
        <f t="shared" si="0"/>
        <v>0.12132335596870907</v>
      </c>
      <c r="G23" s="188">
        <f t="shared" si="0"/>
        <v>0.3405937531170686</v>
      </c>
      <c r="H23" s="188">
        <f t="shared" si="0"/>
        <v>0.1404109892932125</v>
      </c>
      <c r="I23" s="188">
        <f t="shared" si="0"/>
        <v>0.28710182664572514</v>
      </c>
      <c r="J23" s="188">
        <f t="shared" si="0"/>
        <v>0.4608586708480759</v>
      </c>
      <c r="K23" s="188" t="e">
        <f t="shared" si="0"/>
        <v>#DIV/0!</v>
      </c>
    </row>
    <row r="24" spans="1:10" ht="12.75">
      <c r="A24" s="1"/>
      <c r="B24" s="1"/>
      <c r="C24" s="1"/>
      <c r="D24" s="182"/>
      <c r="E24" s="183"/>
      <c r="F24" s="183"/>
      <c r="G24" s="183"/>
      <c r="H24" s="183"/>
      <c r="I24" s="183"/>
      <c r="J24" s="183"/>
    </row>
    <row r="25" spans="1:10" ht="12.75">
      <c r="A25" s="1"/>
      <c r="B25" s="163" t="s">
        <v>179</v>
      </c>
      <c r="C25" s="164" t="s">
        <v>180</v>
      </c>
      <c r="D25" s="182"/>
      <c r="E25" s="183"/>
      <c r="F25" s="183"/>
      <c r="G25" s="183"/>
      <c r="H25" s="183"/>
      <c r="I25" s="183"/>
      <c r="J25" s="183"/>
    </row>
    <row r="26" spans="1:11" ht="12.75">
      <c r="A26" s="1"/>
      <c r="B26" s="165" t="s">
        <v>181</v>
      </c>
      <c r="C26" s="189" t="s">
        <v>182</v>
      </c>
      <c r="D26" s="166" t="s">
        <v>183</v>
      </c>
      <c r="E26" s="190" t="e">
        <f>'Resumen Anual'!R40/('Resumen Anual'!R14/1000)</f>
        <v>#DIV/0!</v>
      </c>
      <c r="F26" s="190">
        <f>'Resumen Anual'!S40/('Resumen Anual'!S14/1000)</f>
        <v>2.0246067590717955</v>
      </c>
      <c r="G26" s="190">
        <f>'Resumen Anual'!T40/('Resumen Anual'!T14/1000)</f>
        <v>1.823985408116735</v>
      </c>
      <c r="H26" s="190">
        <f>'Resumen Anual'!U40/('Resumen Anual'!U14/1000)</f>
        <v>1.437297879985627</v>
      </c>
      <c r="I26" s="190">
        <f>'Resumen Anual'!V40/('Resumen Anual'!V14/1000)</f>
        <v>1.0220304337951398</v>
      </c>
      <c r="J26" s="190">
        <f>'Resumen Anual'!W40/('Resumen Anual'!W14/1000)</f>
        <v>1.2603982858583311</v>
      </c>
      <c r="K26" s="190" t="e">
        <f>'Resumen Anual'!X40/('Resumen Anual'!X14/1000)</f>
        <v>#DIV/0!</v>
      </c>
    </row>
    <row r="27" spans="1:11" ht="12.75">
      <c r="A27" s="1"/>
      <c r="B27" s="168" t="s">
        <v>184</v>
      </c>
      <c r="C27" s="187" t="s">
        <v>185</v>
      </c>
      <c r="D27" s="170" t="s">
        <v>183</v>
      </c>
      <c r="E27" s="172" t="e">
        <f>'Resumen Anual'!R41/('Resumen Anual'!R16/1000)</f>
        <v>#DIV/0!</v>
      </c>
      <c r="F27" s="172">
        <f>'Resumen Anual'!S41/('Resumen Anual'!S16/1000)</f>
        <v>1.539645881447267</v>
      </c>
      <c r="G27" s="172">
        <f>'Resumen Anual'!T41/('Resumen Anual'!T16/1000)</f>
        <v>1.2949640287769784</v>
      </c>
      <c r="H27" s="172">
        <f>'Resumen Anual'!U41/('Resumen Anual'!U16/1000)</f>
        <v>0.5644615037254459</v>
      </c>
      <c r="I27" s="172">
        <f>'Resumen Anual'!V41/('Resumen Anual'!V16/1000)</f>
        <v>0.6618863761720905</v>
      </c>
      <c r="J27" s="172">
        <f>'Resumen Anual'!W41/('Resumen Anual'!W16/1000)</f>
        <v>0.7326007326007327</v>
      </c>
      <c r="K27" s="172" t="e">
        <f>'Resumen Anual'!X41/('Resumen Anual'!X16/1000)</f>
        <v>#DIV/0!</v>
      </c>
    </row>
    <row r="28" spans="1:11" ht="12.75">
      <c r="A28" s="1"/>
      <c r="B28" s="52" t="s">
        <v>186</v>
      </c>
      <c r="C28" s="191" t="s">
        <v>187</v>
      </c>
      <c r="D28" s="180" t="s">
        <v>183</v>
      </c>
      <c r="E28" s="188" t="e">
        <f>('Resumen Anual'!R40+'Resumen Anual'!R41+'Resumen Anual'!R42)/('Resumen Anual'!R14/1000)</f>
        <v>#DIV/0!</v>
      </c>
      <c r="F28" s="188">
        <f>('Resumen Anual'!S40+'Resumen Anual'!S41+'Resumen Anual'!S42)/('Resumen Anual'!S14/1000)</f>
        <v>6.229559258682448</v>
      </c>
      <c r="G28" s="188">
        <f>('Resumen Anual'!T40+'Resumen Anual'!T41+'Resumen Anual'!T42)/('Resumen Anual'!T14/1000)</f>
        <v>5.471956224350206</v>
      </c>
      <c r="H28" s="188">
        <f>('Resumen Anual'!U40+'Resumen Anual'!U41+'Resumen Anual'!U42)/('Resumen Anual'!U14/1000)</f>
        <v>3.8327943466283387</v>
      </c>
      <c r="I28" s="188">
        <f>('Resumen Anual'!V40+'Resumen Anual'!V41+'Resumen Anual'!V42)/('Resumen Anual'!V14/1000)</f>
        <v>3.520327049738815</v>
      </c>
      <c r="J28" s="188">
        <f>('Resumen Anual'!W40+'Resumen Anual'!W41+'Resumen Anual'!W42)/('Resumen Anual'!W14/1000)</f>
        <v>3.4030753718174944</v>
      </c>
      <c r="K28" s="188" t="e">
        <f>('Resumen Anual'!X40+'Resumen Anual'!X41+'Resumen Anual'!X42)/('Resumen Anual'!X14/1000)</f>
        <v>#DIV/0!</v>
      </c>
    </row>
    <row r="29" spans="1:10" ht="12.75">
      <c r="A29" s="1"/>
      <c r="B29" s="50"/>
      <c r="C29" s="22"/>
      <c r="D29" s="182"/>
      <c r="E29" s="183"/>
      <c r="F29" s="183"/>
      <c r="G29" s="183"/>
      <c r="H29" s="183"/>
      <c r="I29" s="183"/>
      <c r="J29" s="183"/>
    </row>
    <row r="30" spans="1:10" ht="12.75">
      <c r="A30" s="1"/>
      <c r="B30" s="163" t="s">
        <v>188</v>
      </c>
      <c r="C30" s="164" t="s">
        <v>189</v>
      </c>
      <c r="D30" s="182"/>
      <c r="E30" s="183"/>
      <c r="F30" s="183"/>
      <c r="G30" s="183"/>
      <c r="H30" s="183"/>
      <c r="I30" s="183"/>
      <c r="J30" s="183"/>
    </row>
    <row r="31" spans="1:11" ht="12.75">
      <c r="A31" s="1"/>
      <c r="B31" s="165" t="s">
        <v>190</v>
      </c>
      <c r="C31" s="189" t="s">
        <v>191</v>
      </c>
      <c r="D31" s="166" t="s">
        <v>192</v>
      </c>
      <c r="E31" s="192" t="e">
        <f>'Resumen Anual'!R49/'Resumen Anual'!R22</f>
        <v>#DIV/0!</v>
      </c>
      <c r="F31" s="192">
        <f>'Resumen Anual'!S49/'Resumen Anual'!S22</f>
        <v>1.2239889170266647</v>
      </c>
      <c r="G31" s="192">
        <f>'Resumen Anual'!T49/'Resumen Anual'!T22</f>
        <v>1.2810793252519985</v>
      </c>
      <c r="H31" s="192">
        <f>'Resumen Anual'!U49/'Resumen Anual'!U22</f>
        <v>0.9712830813347237</v>
      </c>
      <c r="I31" s="192">
        <f>'Resumen Anual'!V49/'Resumen Anual'!V22</f>
        <v>2.211007453879854</v>
      </c>
      <c r="J31" s="192">
        <f>'Resumen Anual'!W49/'Resumen Anual'!W22</f>
        <v>1.2929405031904033</v>
      </c>
      <c r="K31" s="192">
        <f>'Resumen Anual'!X49/'Resumen Anual'!X22</f>
        <v>9.56327411358173</v>
      </c>
    </row>
    <row r="32" spans="1:11" ht="12.75">
      <c r="A32" s="1"/>
      <c r="B32" s="168" t="s">
        <v>193</v>
      </c>
      <c r="C32" s="187" t="s">
        <v>194</v>
      </c>
      <c r="D32" s="170" t="s">
        <v>192</v>
      </c>
      <c r="E32" s="193" t="e">
        <f>'Resumen Anual'!R63/'Resumen Anual'!R22</f>
        <v>#DIV/0!</v>
      </c>
      <c r="F32" s="193">
        <f>'Resumen Anual'!S63/'Resumen Anual'!S22</f>
        <v>0.7377479517354388</v>
      </c>
      <c r="G32" s="193">
        <f>'Resumen Anual'!T63/'Resumen Anual'!T22</f>
        <v>0.9199767335766424</v>
      </c>
      <c r="H32" s="193">
        <f>'Resumen Anual'!U63/'Resumen Anual'!U22</f>
        <v>0.8311155500521377</v>
      </c>
      <c r="I32" s="193">
        <f>'Resumen Anual'!V63/'Resumen Anual'!V22</f>
        <v>1.345560064799014</v>
      </c>
      <c r="J32" s="193">
        <f>'Resumen Anual'!W63/'Resumen Anual'!W22</f>
        <v>2.322116995430834</v>
      </c>
      <c r="K32" s="193">
        <f>'Resumen Anual'!X63/'Resumen Anual'!X22</f>
        <v>23.591611253004807</v>
      </c>
    </row>
    <row r="33" spans="1:11" ht="12.75">
      <c r="A33" s="1"/>
      <c r="B33" s="168" t="s">
        <v>195</v>
      </c>
      <c r="C33" s="187" t="s">
        <v>196</v>
      </c>
      <c r="D33" s="170" t="s">
        <v>140</v>
      </c>
      <c r="E33" s="171" t="e">
        <f>('Resumen Anual'!R45+'Resumen Anual'!R51+'Resumen Anual'!R57)/'Resumen Anual'!R97</f>
        <v>#DIV/0!</v>
      </c>
      <c r="F33" s="171">
        <f>('Resumen Anual'!S45+'Resumen Anual'!S51+'Resumen Anual'!S57)/'Resumen Anual'!S97</f>
        <v>0.4393883675668831</v>
      </c>
      <c r="G33" s="171">
        <f>('Resumen Anual'!T45+'Resumen Anual'!T51+'Resumen Anual'!T57)/'Resumen Anual'!T97</f>
        <v>0.4264878363643109</v>
      </c>
      <c r="H33" s="171">
        <f>('Resumen Anual'!U45+'Resumen Anual'!U51+'Resumen Anual'!U57)/'Resumen Anual'!U97</f>
        <v>0.41278688214967</v>
      </c>
      <c r="I33" s="171">
        <f>('Resumen Anual'!V45+'Resumen Anual'!V51+'Resumen Anual'!V57)/'Resumen Anual'!V97</f>
        <v>0.27330241747075773</v>
      </c>
      <c r="J33" s="171">
        <f>('Resumen Anual'!W45+'Resumen Anual'!W51+'Resumen Anual'!W57)/'Resumen Anual'!W97</f>
        <v>0.37329486107818216</v>
      </c>
      <c r="K33" s="171">
        <f>('Resumen Anual'!X45+'Resumen Anual'!X51+'Resumen Anual'!X57)/'Resumen Anual'!X97</f>
        <v>0.49434754211756127</v>
      </c>
    </row>
    <row r="34" spans="1:11" ht="12.75">
      <c r="A34" s="1"/>
      <c r="B34" s="168" t="s">
        <v>197</v>
      </c>
      <c r="C34" s="187" t="s">
        <v>198</v>
      </c>
      <c r="D34" s="170" t="s">
        <v>140</v>
      </c>
      <c r="E34" s="171" t="e">
        <f>('Resumen Anual'!R47+'Resumen Anual'!R53)/'Resumen Anual'!R97</f>
        <v>#DIV/0!</v>
      </c>
      <c r="F34" s="171">
        <f>('Resumen Anual'!S47+'Resumen Anual'!S53)/'Resumen Anual'!S97</f>
        <v>0</v>
      </c>
      <c r="G34" s="171">
        <f>('Resumen Anual'!T47+'Resumen Anual'!T53)/'Resumen Anual'!T97</f>
        <v>0</v>
      </c>
      <c r="H34" s="171">
        <f>('Resumen Anual'!U47+'Resumen Anual'!U53)/'Resumen Anual'!U97</f>
        <v>0</v>
      </c>
      <c r="I34" s="171">
        <f>('Resumen Anual'!V47+'Resumen Anual'!V53)/'Resumen Anual'!V97</f>
        <v>0</v>
      </c>
      <c r="J34" s="171">
        <f>('Resumen Anual'!W47+'Resumen Anual'!W53)/'Resumen Anual'!W97</f>
        <v>0.00033285151727732064</v>
      </c>
      <c r="K34" s="171">
        <f>('Resumen Anual'!X47+'Resumen Anual'!X53)/'Resumen Anual'!X97</f>
        <v>0.0029057800105145646</v>
      </c>
    </row>
    <row r="35" spans="1:11" ht="12.75">
      <c r="A35" s="1"/>
      <c r="B35" s="168" t="s">
        <v>199</v>
      </c>
      <c r="C35" s="187" t="s">
        <v>200</v>
      </c>
      <c r="D35" s="170" t="s">
        <v>140</v>
      </c>
      <c r="E35" s="171" t="e">
        <f>('Resumen Anual'!R46+'Resumen Anual'!R52)/'Resumen Anual'!R97</f>
        <v>#DIV/0!</v>
      </c>
      <c r="F35" s="171">
        <f>('Resumen Anual'!S46+'Resumen Anual'!S52)/'Resumen Anual'!S97</f>
        <v>0.40701475055754965</v>
      </c>
      <c r="G35" s="171">
        <f>('Resumen Anual'!T46+'Resumen Anual'!T52)/'Resumen Anual'!T97</f>
        <v>0.4303754164061628</v>
      </c>
      <c r="H35" s="171">
        <f>('Resumen Anual'!U46+'Resumen Anual'!U52)/'Resumen Anual'!U97</f>
        <v>0.3907140881489688</v>
      </c>
      <c r="I35" s="171">
        <f>('Resumen Anual'!V46+'Resumen Anual'!V52)/'Resumen Anual'!V97</f>
        <v>0.567179102577146</v>
      </c>
      <c r="J35" s="171">
        <f>('Resumen Anual'!W46+'Resumen Anual'!W52)/'Resumen Anual'!W97</f>
        <v>0.37279399123577583</v>
      </c>
      <c r="K35" s="171">
        <f>('Resumen Anual'!X46+'Resumen Anual'!X52)/'Resumen Anual'!X97</f>
        <v>0.3340106606829705</v>
      </c>
    </row>
    <row r="36" spans="1:11" ht="12.75">
      <c r="A36" s="1"/>
      <c r="B36" s="52" t="s">
        <v>201</v>
      </c>
      <c r="C36" s="191" t="s">
        <v>202</v>
      </c>
      <c r="D36" s="180" t="s">
        <v>140</v>
      </c>
      <c r="E36" s="181" t="e">
        <f>'Resumen Anual'!R97/'Resumen Anual'!R70</f>
        <v>#DIV/0!</v>
      </c>
      <c r="F36" s="181">
        <f>'Resumen Anual'!S97/'Resumen Anual'!S70</f>
        <v>2.1075040977141613</v>
      </c>
      <c r="G36" s="181">
        <f>'Resumen Anual'!T97/'Resumen Anual'!T70</f>
        <v>2.1440006320686287</v>
      </c>
      <c r="H36" s="181">
        <f>'Resumen Anual'!U97/'Resumen Anual'!U70</f>
        <v>1.6682648549732066</v>
      </c>
      <c r="I36" s="181">
        <f>'Resumen Anual'!V97/'Resumen Anual'!V70</f>
        <v>2.4559808609349156</v>
      </c>
      <c r="J36" s="181">
        <f>'Resumen Anual'!W97/'Resumen Anual'!W70</f>
        <v>1.601021703635029</v>
      </c>
      <c r="K36" s="181">
        <f>'Resumen Anual'!X97/'Resumen Anual'!X70</f>
        <v>0.997282458671356</v>
      </c>
    </row>
    <row r="37" spans="1:10" ht="12.75">
      <c r="A37" s="1"/>
      <c r="B37" s="1"/>
      <c r="C37" s="1"/>
      <c r="D37" s="182"/>
      <c r="E37" s="183"/>
      <c r="F37" s="183"/>
      <c r="G37" s="183"/>
      <c r="H37" s="183"/>
      <c r="I37" s="183"/>
      <c r="J37" s="183"/>
    </row>
    <row r="38" spans="1:10" ht="12.75">
      <c r="A38" s="1"/>
      <c r="B38" s="163" t="s">
        <v>203</v>
      </c>
      <c r="C38" s="164" t="s">
        <v>204</v>
      </c>
      <c r="D38" s="182"/>
      <c r="E38" s="183"/>
      <c r="F38" s="183"/>
      <c r="G38" s="183"/>
      <c r="H38" s="183"/>
      <c r="I38" s="183"/>
      <c r="J38" s="183"/>
    </row>
    <row r="39" spans="1:11" ht="12.75">
      <c r="A39" s="1"/>
      <c r="B39" s="165" t="s">
        <v>205</v>
      </c>
      <c r="C39" s="120" t="s">
        <v>206</v>
      </c>
      <c r="D39" s="166" t="s">
        <v>140</v>
      </c>
      <c r="E39" s="167" t="e">
        <f>('Resumen Anual'!R23/'Resumen Anual'!R22)</f>
        <v>#DIV/0!</v>
      </c>
      <c r="F39" s="167">
        <f>('Resumen Anual'!S23/'Resumen Anual'!S22)</f>
        <v>0</v>
      </c>
      <c r="G39" s="167">
        <f>('Resumen Anual'!T23/'Resumen Anual'!T22)</f>
        <v>0</v>
      </c>
      <c r="H39" s="167">
        <f>('Resumen Anual'!U23/'Resumen Anual'!U22)</f>
        <v>0</v>
      </c>
      <c r="I39" s="167">
        <f>('Resumen Anual'!V23/'Resumen Anual'!V22)</f>
        <v>0</v>
      </c>
      <c r="J39" s="167">
        <f>('Resumen Anual'!W23/'Resumen Anual'!W22)</f>
        <v>0</v>
      </c>
      <c r="K39" s="167">
        <f>('Resumen Anual'!X23/'Resumen Anual'!X22)</f>
        <v>0</v>
      </c>
    </row>
    <row r="40" spans="1:11" ht="12.75">
      <c r="A40" s="1"/>
      <c r="B40" s="168" t="s">
        <v>207</v>
      </c>
      <c r="C40" s="2" t="s">
        <v>208</v>
      </c>
      <c r="D40" s="170" t="s">
        <v>140</v>
      </c>
      <c r="E40" s="171" t="e">
        <f>('Resumen Anual'!R24/'Resumen Anual'!R22)</f>
        <v>#DIV/0!</v>
      </c>
      <c r="F40" s="171">
        <f>('Resumen Anual'!S24/'Resumen Anual'!S22)</f>
        <v>1</v>
      </c>
      <c r="G40" s="171">
        <f>('Resumen Anual'!T24/'Resumen Anual'!T22)</f>
        <v>1</v>
      </c>
      <c r="H40" s="171">
        <f>('Resumen Anual'!U24/'Resumen Anual'!U22)</f>
        <v>1</v>
      </c>
      <c r="I40" s="171">
        <f>('Resumen Anual'!V24/'Resumen Anual'!V22)</f>
        <v>1</v>
      </c>
      <c r="J40" s="171">
        <f>('Resumen Anual'!W24/'Resumen Anual'!W22)</f>
        <v>1</v>
      </c>
      <c r="K40" s="171">
        <f>('Resumen Anual'!X24/'Resumen Anual'!X22)</f>
        <v>1</v>
      </c>
    </row>
    <row r="41" spans="1:11" ht="12.75">
      <c r="A41" s="1"/>
      <c r="B41" s="168" t="s">
        <v>209</v>
      </c>
      <c r="C41" s="194" t="s">
        <v>210</v>
      </c>
      <c r="D41" s="170" t="s">
        <v>211</v>
      </c>
      <c r="E41" s="172" t="e">
        <f>'Resumen Anual'!R81/'Resumen Anual'!R87</f>
        <v>#DIV/0!</v>
      </c>
      <c r="F41" s="172">
        <f>'Resumen Anual'!S81/'Resumen Anual'!S87</f>
        <v>0.3142857142857143</v>
      </c>
      <c r="G41" s="172">
        <f>'Resumen Anual'!T81/'Resumen Anual'!T87</f>
        <v>0.9</v>
      </c>
      <c r="H41" s="172">
        <f>'Resumen Anual'!U81/'Resumen Anual'!U87</f>
        <v>2.0142857142857142</v>
      </c>
      <c r="I41" s="172">
        <f>'Resumen Anual'!V81/'Resumen Anual'!V87</f>
        <v>1.6428571428571428</v>
      </c>
      <c r="J41" s="172">
        <f>'Resumen Anual'!W81/'Resumen Anual'!W87</f>
        <v>0.8714285714285714</v>
      </c>
      <c r="K41" s="172" t="e">
        <f>'Resumen Anual'!X81/'Resumen Anual'!X87</f>
        <v>#DIV/0!</v>
      </c>
    </row>
    <row r="42" spans="1:11" ht="12.75">
      <c r="A42" s="1"/>
      <c r="B42" s="52" t="s">
        <v>212</v>
      </c>
      <c r="C42" s="195" t="s">
        <v>213</v>
      </c>
      <c r="D42" s="180" t="s">
        <v>211</v>
      </c>
      <c r="E42" s="188" t="e">
        <f>'Resumen Anual'!R85/'Resumen Anual'!R88</f>
        <v>#DIV/0!</v>
      </c>
      <c r="F42" s="188">
        <f>'Resumen Anual'!S85/'Resumen Anual'!S88</f>
        <v>10.588235294117647</v>
      </c>
      <c r="G42" s="188">
        <f>'Resumen Anual'!T85/'Resumen Anual'!T88</f>
        <v>16.41176470588235</v>
      </c>
      <c r="H42" s="188">
        <f>'Resumen Anual'!U85/'Resumen Anual'!U88</f>
        <v>14.176470588235293</v>
      </c>
      <c r="I42" s="188">
        <f>'Resumen Anual'!V85/'Resumen Anual'!V88</f>
        <v>14.529411764705882</v>
      </c>
      <c r="J42" s="188">
        <f>'Resumen Anual'!W85/'Resumen Anual'!W88</f>
        <v>13.235294117647058</v>
      </c>
      <c r="K42" s="188" t="e">
        <f>'Resumen Anual'!X85/'Resumen Anual'!X88</f>
        <v>#DIV/0!</v>
      </c>
    </row>
    <row r="44" spans="2:3" ht="15" customHeight="1">
      <c r="B44" s="16" t="s">
        <v>214</v>
      </c>
      <c r="C44" s="16"/>
    </row>
    <row r="45" spans="2:11" ht="12.75">
      <c r="B45" s="165" t="s">
        <v>215</v>
      </c>
      <c r="C45" s="120" t="s">
        <v>216</v>
      </c>
      <c r="D45" s="166" t="s">
        <v>140</v>
      </c>
      <c r="E45" s="167"/>
      <c r="F45" s="167">
        <f>'Resumen Anual'!S73/'Resumen Anual'!S72</f>
        <v>0.04595660749506903</v>
      </c>
      <c r="G45" s="167">
        <f>'Resumen Anual'!T73/'Resumen Anual'!T72</f>
        <v>0.05441556467548259</v>
      </c>
      <c r="H45" s="167">
        <f>'Resumen Anual'!U73/'Resumen Anual'!U72</f>
        <v>0.00784564421456384</v>
      </c>
      <c r="I45" s="167">
        <f>'Resumen Anual'!V73/'Resumen Anual'!V72</f>
        <v>0.07885977639327472</v>
      </c>
      <c r="J45" s="167">
        <f>'Resumen Anual'!W73/'Resumen Anual'!W72</f>
        <v>0.02948905109489051</v>
      </c>
      <c r="K45" s="167" t="e">
        <f>'Resumen Anual'!X73/'Resumen Anual'!X72</f>
        <v>#DIV/0!</v>
      </c>
    </row>
    <row r="46" spans="2:11" ht="12.75">
      <c r="B46" s="168" t="s">
        <v>217</v>
      </c>
      <c r="C46" s="2" t="s">
        <v>218</v>
      </c>
      <c r="D46" s="170" t="s">
        <v>140</v>
      </c>
      <c r="E46" s="171"/>
      <c r="F46" s="171">
        <f>'Resumen Anual'!S75/'Resumen Anual'!S74</f>
        <v>0.37254901960784315</v>
      </c>
      <c r="G46" s="171">
        <f>'Resumen Anual'!T75/'Resumen Anual'!T74</f>
        <v>0</v>
      </c>
      <c r="H46" s="171">
        <f>'Resumen Anual'!U75/'Resumen Anual'!U74</f>
        <v>0</v>
      </c>
      <c r="I46" s="171">
        <f>'Resumen Anual'!V75/'Resumen Anual'!V74</f>
        <v>0.6477987421383647</v>
      </c>
      <c r="J46" s="171">
        <f>'Resumen Anual'!W75/'Resumen Anual'!W74</f>
        <v>0.8571428571428571</v>
      </c>
      <c r="K46" s="171">
        <f>'Resumen Anual'!X75/'Resumen Anual'!X74</f>
        <v>1</v>
      </c>
    </row>
  </sheetData>
  <sheetProtection selectLockedCells="1" selectUnlockedCells="1"/>
  <mergeCells count="1">
    <mergeCell ref="B44:C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Francisco Valladares</cp:lastModifiedBy>
  <cp:lastPrinted>2013-01-16T15:39:25Z</cp:lastPrinted>
  <dcterms:created xsi:type="dcterms:W3CDTF">2011-12-06T11:43:17Z</dcterms:created>
  <dcterms:modified xsi:type="dcterms:W3CDTF">2016-06-24T17:19:07Z</dcterms:modified>
  <cp:category/>
  <cp:version/>
  <cp:contentType/>
  <cp:contentStatus/>
  <cp:revision>3</cp:revision>
</cp:coreProperties>
</file>