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3" activeTab="0"/>
  </bookViews>
  <sheets>
    <sheet name="Resumen Anual" sheetId="1" r:id="rId1"/>
    <sheet name="Cober y Medicion" sheetId="2" r:id="rId2"/>
    <sheet name="Cap y Distrib" sheetId="3" r:id="rId3"/>
    <sheet name="Dotación" sheetId="4" r:id="rId4"/>
    <sheet name="Graficos Interanuales" sheetId="5" r:id="rId5"/>
    <sheet name="importacion Datos" sheetId="6" r:id="rId6"/>
    <sheet name="Indicadores" sheetId="7" r:id="rId7"/>
    <sheet name="Hoja1" sheetId="8" r:id="rId8"/>
  </sheets>
  <definedNames>
    <definedName name="_xlnm.Print_Area" localSheetId="0">'Resumen Anual'!$B$2:$O$94</definedName>
  </definedNames>
  <calcPr fullCalcOnLoad="1"/>
</workbook>
</file>

<file path=xl/sharedStrings.xml><?xml version="1.0" encoding="utf-8"?>
<sst xmlns="http://schemas.openxmlformats.org/spreadsheetml/2006/main" count="543" uniqueCount="221">
  <si>
    <t xml:space="preserve"> </t>
  </si>
  <si>
    <t>Prestador</t>
  </si>
  <si>
    <t>AGUAS DE CHOLOMA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</si>
  <si>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</si>
  <si>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</si>
  <si>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</si>
  <si>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</si>
  <si>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</si>
  <si>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</si>
  <si>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</si>
  <si>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</si>
  <si>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</si>
  <si>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</si>
  <si>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</si>
  <si>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</si>
  <si>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DICIEMBRE</t>
  </si>
  <si>
    <t>Dato Anual</t>
  </si>
  <si>
    <t>Fecha de Ingreso</t>
  </si>
  <si>
    <t>Estado de inf.</t>
  </si>
  <si>
    <t>Población y Vivienda</t>
  </si>
  <si>
    <t>E001. Población total del Casco Urbano</t>
  </si>
  <si>
    <t>E002. Habitantes por vivienda</t>
  </si>
  <si>
    <t>E003. Número total de viviendas del casco urbano</t>
  </si>
  <si>
    <t>E004. Area total del casco urbano (Hectareas)</t>
  </si>
  <si>
    <t>E005. Area de servicio del prestador (Hectareas)</t>
  </si>
  <si>
    <t>Conexiones y Medición</t>
  </si>
  <si>
    <t>E006. Número de conexiones de agua potable</t>
  </si>
  <si>
    <t>E007. Número de conexiones de A.P. clandestinas detectadas</t>
  </si>
  <si>
    <t>E008. Número de acometidas de alcantarillado sanitario</t>
  </si>
  <si>
    <t>E009. Número de usuarios atendidos con otra solución de saneamiento (fosa séptica)</t>
  </si>
  <si>
    <t>E010. Número de acometidas de A.S. clandestinas detectadas</t>
  </si>
  <si>
    <t>E011. Número de conexiones de A.P con micromedidor</t>
  </si>
  <si>
    <t>E012. Número de micromedidores en buen estado</t>
  </si>
  <si>
    <t>Captación y Distribución</t>
  </si>
  <si>
    <t>E013. Volumen de agua captada o extraida</t>
  </si>
  <si>
    <t>E014. Volumen de agua superficial captada</t>
  </si>
  <si>
    <t>E015. Volumen de agua subterránea extraida</t>
  </si>
  <si>
    <t>E016. Volumen de agua en m3 distribuido</t>
  </si>
  <si>
    <t>Calidad del Agua Potable y Agua Residual</t>
  </si>
  <si>
    <t>E017. Número de analisis de agua potable exigidos por la norma (Acuerdo 084-1995 SdS)</t>
  </si>
  <si>
    <t>E018. Número de analisis de agua potable realizados en el periodo</t>
  </si>
  <si>
    <t>E019. Número de muestras de agua potable que satisfacen la norma</t>
  </si>
  <si>
    <t>E020. Número de muestras de agua residual a la salida de la planta analizadas</t>
  </si>
  <si>
    <t>E021. Número de muestras efluentes de la planta de agua residual que satisfacen la norma</t>
  </si>
  <si>
    <t>E022. Número de muestras de vertidos analizadas</t>
  </si>
  <si>
    <t>E023. Número de muestras de vertidos que satisfacen la norma</t>
  </si>
  <si>
    <t>Continuidad del Servicio</t>
  </si>
  <si>
    <t>E024. Número total de usuarios con servicio de 20 a 24 horas/día</t>
  </si>
  <si>
    <t>E025. Número total de usuarios con servicio de 12 a 20 horas/día</t>
  </si>
  <si>
    <t>E026. Número total de usuarios con servicio de 5 a 12 horas diarias</t>
  </si>
  <si>
    <t>E027. Número total de usuarios con servicio intermitente</t>
  </si>
  <si>
    <t>Personal</t>
  </si>
  <si>
    <t>E028. Número de empleados en el servicio de agua potable</t>
  </si>
  <si>
    <t>E029. Número de empleados en el servicio de alcantarilla</t>
  </si>
  <si>
    <t>E030. Número de empleados administrativos</t>
  </si>
  <si>
    <t>Costos de Operación</t>
  </si>
  <si>
    <t>Costos de Operación Sistema de Agua Potable</t>
  </si>
  <si>
    <t>E031. Sueldos y salarios personal de A.P.</t>
  </si>
  <si>
    <t>E032. Energía eléctrica</t>
  </si>
  <si>
    <t>E033. Químicos</t>
  </si>
  <si>
    <t>E034. Otros (incluye Canon)</t>
  </si>
  <si>
    <t>E035. Costos de operación total Agua potable</t>
  </si>
  <si>
    <t>Costos de Operación Sistema de Alcantarillado Sanitario</t>
  </si>
  <si>
    <t>E036. Sueldos y salarios personal de A.S.</t>
  </si>
  <si>
    <t>E037. Energía eléctrica</t>
  </si>
  <si>
    <t>E038. Químicos</t>
  </si>
  <si>
    <t xml:space="preserve">E039. Otros </t>
  </si>
  <si>
    <t>E040. Costos de operación total Alcantarillado sanitario</t>
  </si>
  <si>
    <t>Costos Administrativos Totales</t>
  </si>
  <si>
    <t>E041. Sueldos y salarios personal administrativo</t>
  </si>
  <si>
    <t>E042. Alquileres</t>
  </si>
  <si>
    <t>E043. Servicios públicos</t>
  </si>
  <si>
    <t>E044. Otros</t>
  </si>
  <si>
    <t>Facturación, Cobranza e Ingresos</t>
  </si>
  <si>
    <t>E045. Volumen de agua comercializada</t>
  </si>
  <si>
    <t>E046. Facturación agua potable</t>
  </si>
  <si>
    <t>E047. Facturación Alcantarillado sanitario</t>
  </si>
  <si>
    <t>E048. Morosidad acumulada</t>
  </si>
  <si>
    <t>E049. Ingresos por servicio de agua potable</t>
  </si>
  <si>
    <t>E050. Ingresos por servicio de alcantarillado</t>
  </si>
  <si>
    <t>E051. Otros ingresos</t>
  </si>
  <si>
    <t>E052. Facturación total del período</t>
  </si>
  <si>
    <t>E053. Ingresos total del periodo</t>
  </si>
  <si>
    <t>Reclamos</t>
  </si>
  <si>
    <t>E054. Número de cuentas facturadas por mes</t>
  </si>
  <si>
    <t>E055. Número de cuentas reclamadas por mes</t>
  </si>
  <si>
    <t>E056. Número de reclamos por deficiencia del servicio de A.P.</t>
  </si>
  <si>
    <t>E057. Número de reclamos por deficiencia del servicio A.P. solucionados dentro del tiempo establecido en el reglamento</t>
  </si>
  <si>
    <t>E058. Número de reclamos por deficiencia del servicio de A.S.</t>
  </si>
  <si>
    <t>E059. Número de reclamos por deficiencia del servicio de A.S. solucionados dentro del tiempo establecido</t>
  </si>
  <si>
    <t>E060. Número de solicitudes recibidas</t>
  </si>
  <si>
    <t>E061. Número de solicitudes resueltas favorablemente para el usuario</t>
  </si>
  <si>
    <t>Incidencia de Fallas</t>
  </si>
  <si>
    <t>E062. Fallas en tuberías de agua potable</t>
  </si>
  <si>
    <t>E063. Reparación de fallas o roturas en tuberías de A.P.</t>
  </si>
  <si>
    <t>E064. Fallas, roturas, obstrucciones en conexiones de agua potable</t>
  </si>
  <si>
    <t>E065. Reparación de fallas, roturas, obstrucciones en conexiones de agua potable</t>
  </si>
  <si>
    <t>E066. Fallas en tuberías de alcantarillado sanitario</t>
  </si>
  <si>
    <t>E067. Reparación de tuberías de A.S.</t>
  </si>
  <si>
    <t>E068. Longitud de tuberías de agua potable en km</t>
  </si>
  <si>
    <t>E069. Longitud de tuberías de alcantarillado en km</t>
  </si>
  <si>
    <t>INDICADORES</t>
  </si>
  <si>
    <t>PROMOSAS</t>
  </si>
  <si>
    <t>Ingreso Total/Costo Total</t>
  </si>
  <si>
    <t>Ingreso por m3 producido</t>
  </si>
  <si>
    <t>Nùmero Conexiones AP</t>
  </si>
  <si>
    <t>Nùmero Conexiones AS</t>
  </si>
  <si>
    <t>Continuidad del Servicio AP</t>
  </si>
  <si>
    <t>Continuidad en Horas al día</t>
  </si>
  <si>
    <t>Costos Totales</t>
  </si>
  <si>
    <t>EPS</t>
  </si>
  <si>
    <t>Micrmedición</t>
  </si>
  <si>
    <t>Cobertura con Conexiones AP</t>
  </si>
  <si>
    <t>Evolución de la Dotación (LPPD)</t>
  </si>
  <si>
    <t>Dotación (LPPD)</t>
  </si>
  <si>
    <t>Unidades</t>
  </si>
  <si>
    <t>LPPD</t>
  </si>
  <si>
    <t>No</t>
  </si>
  <si>
    <t>0502 Aguas de Choloma</t>
  </si>
  <si>
    <t>Mes</t>
  </si>
  <si>
    <t>Enero</t>
  </si>
  <si>
    <t>Febrero</t>
  </si>
  <si>
    <t>Marzo</t>
  </si>
  <si>
    <t xml:space="preserve">Abril </t>
  </si>
  <si>
    <t>Mayo</t>
  </si>
  <si>
    <t>Aprobado</t>
  </si>
  <si>
    <t>E004. Area total del casco urbano</t>
  </si>
  <si>
    <t>E005. Area de servicio del prestador</t>
  </si>
  <si>
    <t xml:space="preserve">E020. Número de muestras de agua residual a la salida de la planta analizadas </t>
  </si>
  <si>
    <t xml:space="preserve">E022. Número de muestras de vertidos analizadas </t>
  </si>
  <si>
    <t xml:space="preserve">E023. Número de muestras de vertidos que satisfacen la norma </t>
  </si>
  <si>
    <t xml:space="preserve">E033. Químicos </t>
  </si>
  <si>
    <t>E034. Otros</t>
  </si>
  <si>
    <t>E039. Otros</t>
  </si>
  <si>
    <t>E048. Morocidad acumulada</t>
  </si>
  <si>
    <t>Código</t>
  </si>
  <si>
    <t>Indicador</t>
  </si>
  <si>
    <t>unidad</t>
  </si>
  <si>
    <t>I.-</t>
  </si>
  <si>
    <t>Calidad del Servicio</t>
  </si>
  <si>
    <t>EI-01</t>
  </si>
  <si>
    <t xml:space="preserve">Cobertura del servicio de agua potable </t>
  </si>
  <si>
    <t>%</t>
  </si>
  <si>
    <t>EI-02</t>
  </si>
  <si>
    <t>Cobertura del servicio de alcantarillado sanitario</t>
  </si>
  <si>
    <t>EI-03</t>
  </si>
  <si>
    <t>Dotación media de agua (litros por persona por día)</t>
  </si>
  <si>
    <t>lppd</t>
  </si>
  <si>
    <t>EI-04</t>
  </si>
  <si>
    <t>Cumplimiento norma técnica de la calidad del A.P.en cuanto a cantidad de analisis (%)</t>
  </si>
  <si>
    <t>EI-05</t>
  </si>
  <si>
    <t>Cumplimiento norma técnica de la calidad del A.P.en cuanto a resultados favorables (%)</t>
  </si>
  <si>
    <t>EI-06</t>
  </si>
  <si>
    <t>Cumplimiento norma técnica de la calidad de agua residual efluente de la planta</t>
  </si>
  <si>
    <t>EI-07</t>
  </si>
  <si>
    <t xml:space="preserve">Cumplimiento norma técnica de la calidad de agua residual de los vertidos </t>
  </si>
  <si>
    <t>EI-08</t>
  </si>
  <si>
    <t>Continuidad de servicio</t>
  </si>
  <si>
    <t>Horas / día</t>
  </si>
  <si>
    <t>EI-09</t>
  </si>
  <si>
    <t>Relación demanda/oferta</t>
  </si>
  <si>
    <t>II.-</t>
  </si>
  <si>
    <t>Comercial</t>
  </si>
  <si>
    <t>EI-10</t>
  </si>
  <si>
    <t>Cobertura de micromedición</t>
  </si>
  <si>
    <t>EI-11</t>
  </si>
  <si>
    <t>Micromedición en buen estado</t>
  </si>
  <si>
    <t>EI-12</t>
  </si>
  <si>
    <t>Agua no contabilizada</t>
  </si>
  <si>
    <t>EI-13</t>
  </si>
  <si>
    <t>Eficiencia de cobranza</t>
  </si>
  <si>
    <t>EI-14</t>
  </si>
  <si>
    <t>Indide de atención de reclamos</t>
  </si>
  <si>
    <t>EI-15</t>
  </si>
  <si>
    <t>Facturación mensual promedio en agua potable</t>
  </si>
  <si>
    <t>Lps/usuario</t>
  </si>
  <si>
    <t>EI-16</t>
  </si>
  <si>
    <t>Facturación mensual promedio en alcantarillado</t>
  </si>
  <si>
    <t>EI-17</t>
  </si>
  <si>
    <t>Número de días de salario mínimo para pagar factura</t>
  </si>
  <si>
    <t>Días</t>
  </si>
  <si>
    <t>III.-</t>
  </si>
  <si>
    <t>Administración</t>
  </si>
  <si>
    <t>EI-19</t>
  </si>
  <si>
    <t xml:space="preserve">Empleados de agua por 1000 conexiones </t>
  </si>
  <si>
    <t>E/1000c</t>
  </si>
  <si>
    <t>EI-20</t>
  </si>
  <si>
    <t xml:space="preserve">Empleados de alcantarillado por 1000 conexiones </t>
  </si>
  <si>
    <t>EI-21</t>
  </si>
  <si>
    <t>Total empleados por 1000 conexiones</t>
  </si>
  <si>
    <t>IV.-</t>
  </si>
  <si>
    <t>Costos</t>
  </si>
  <si>
    <t>EI-22</t>
  </si>
  <si>
    <t>Costo de producción</t>
  </si>
  <si>
    <t>Lps/m3</t>
  </si>
  <si>
    <t>EI-23</t>
  </si>
  <si>
    <t xml:space="preserve">Precio de venta </t>
  </si>
  <si>
    <t>EI-24</t>
  </si>
  <si>
    <t>Proporción del costo por pago de personal</t>
  </si>
  <si>
    <t>EI-25</t>
  </si>
  <si>
    <t>Proporción del costo por compra de químicos</t>
  </si>
  <si>
    <t>EI-26</t>
  </si>
  <si>
    <t>Proporción del costo por pago de energía</t>
  </si>
  <si>
    <t>EI-27</t>
  </si>
  <si>
    <t>Relación costos/ingresos</t>
  </si>
  <si>
    <t>V.-</t>
  </si>
  <si>
    <t>Operación y Mantenimiento</t>
  </si>
  <si>
    <t>EI-28</t>
  </si>
  <si>
    <t>Proporción del suministro por aguas superficiales</t>
  </si>
  <si>
    <t>EI-29</t>
  </si>
  <si>
    <t>Proporción del suministro por aguas subterráneas</t>
  </si>
  <si>
    <t>EI-30</t>
  </si>
  <si>
    <t>Fallas en mantenimiento de tuberías de agua potable (averías/km)</t>
  </si>
  <si>
    <t>Número/Km</t>
  </si>
  <si>
    <t>EI-31</t>
  </si>
  <si>
    <t>Fallas en mantenimiento de tuberías de alcantarillado (averías/km)</t>
  </si>
  <si>
    <t>Atencion de Reclamos</t>
  </si>
  <si>
    <t>FA_P-01</t>
  </si>
  <si>
    <t>Atención de Reclamos por Facturación</t>
  </si>
  <si>
    <t>FA_P-02</t>
  </si>
  <si>
    <t>Atención de Reclamos por Servicio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</si>
</sst>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#,##0"/>
    <numFmt numFmtId="167" formatCode="0.00"/>
    <numFmt numFmtId="168" formatCode="0"/>
    <numFmt numFmtId="169" formatCode="#,##0.0"/>
    <numFmt numFmtId="170" formatCode="#,##0.00"/>
    <numFmt numFmtId="171" formatCode="0.00%"/>
    <numFmt numFmtId="172" formatCode="0%"/>
    <numFmt numFmtId="173" formatCode="0.0%"/>
    <numFmt numFmtId="174" formatCode="0.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b/>
      <i/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Antique Olive"/>
      <family val="2"/>
    </font>
    <font>
      <sz val="12"/>
      <color indexed="8"/>
      <name val="Antique Olive"/>
      <family val="2"/>
    </font>
    <font>
      <b/>
      <sz val="14"/>
      <color indexed="8"/>
      <name val="Calibri"/>
      <family val="2"/>
    </font>
    <font>
      <b/>
      <sz val="11"/>
      <color indexed="8"/>
      <name val="Lucida Sans Typewriter"/>
      <family val="3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Simplex_IV50"/>
      <family val="0"/>
    </font>
    <font>
      <b/>
      <sz val="11.5"/>
      <color indexed="8"/>
      <name val="Tahoma"/>
      <family val="2"/>
    </font>
    <font>
      <b/>
      <i/>
      <sz val="12"/>
      <color indexed="8"/>
      <name val="Technic"/>
      <family val="2"/>
    </font>
    <font>
      <sz val="7.75"/>
      <color indexed="8"/>
      <name val="Calibri"/>
      <family val="2"/>
    </font>
    <font>
      <sz val="9.95"/>
      <color indexed="8"/>
      <name val="Calibri"/>
      <family val="2"/>
    </font>
    <font>
      <sz val="8.3"/>
      <color indexed="8"/>
      <name val="Calibri"/>
      <family val="2"/>
    </font>
    <font>
      <sz val="6.35"/>
      <color indexed="8"/>
      <name val="Calibri"/>
      <family val="2"/>
    </font>
    <font>
      <b/>
      <sz val="14"/>
      <color indexed="8"/>
      <name val="Stylus BT"/>
      <family val="2"/>
    </font>
    <font>
      <sz val="10"/>
      <color indexed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</cellStyleXfs>
  <cellXfs count="20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2" borderId="1" xfId="0" applyFont="1" applyFill="1" applyBorder="1" applyAlignment="1">
      <alignment vertical="top" wrapText="1"/>
    </xf>
    <xf numFmtId="164" fontId="4" fillId="3" borderId="0" xfId="0" applyFont="1" applyFill="1" applyAlignment="1">
      <alignment/>
    </xf>
    <xf numFmtId="164" fontId="2" fillId="3" borderId="0" xfId="0" applyFont="1" applyFill="1" applyAlignment="1">
      <alignment/>
    </xf>
    <xf numFmtId="164" fontId="5" fillId="0" borderId="0" xfId="0" applyFont="1" applyAlignment="1">
      <alignment/>
    </xf>
    <xf numFmtId="164" fontId="3" fillId="2" borderId="2" xfId="0" applyFont="1" applyFill="1" applyBorder="1" applyAlignment="1">
      <alignment vertical="top" wrapText="1"/>
    </xf>
    <xf numFmtId="164" fontId="6" fillId="3" borderId="0" xfId="0" applyFont="1" applyFill="1" applyAlignment="1">
      <alignment/>
    </xf>
    <xf numFmtId="164" fontId="5" fillId="4" borderId="0" xfId="0" applyFont="1" applyFill="1" applyAlignment="1">
      <alignment horizontal="center"/>
    </xf>
    <xf numFmtId="164" fontId="5" fillId="0" borderId="3" xfId="0" applyFont="1" applyBorder="1" applyAlignment="1">
      <alignment horizontal="center"/>
    </xf>
    <xf numFmtId="164" fontId="3" fillId="2" borderId="4" xfId="0" applyFont="1" applyFill="1" applyBorder="1" applyAlignment="1">
      <alignment horizontal="right" vertical="top" wrapText="1"/>
    </xf>
    <xf numFmtId="164" fontId="5" fillId="2" borderId="5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5" fillId="5" borderId="8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6" borderId="9" xfId="0" applyFont="1" applyFill="1" applyBorder="1" applyAlignment="1">
      <alignment horizontal="center"/>
    </xf>
    <xf numFmtId="164" fontId="5" fillId="5" borderId="9" xfId="0" applyFont="1" applyFill="1" applyBorder="1" applyAlignment="1">
      <alignment horizontal="center"/>
    </xf>
    <xf numFmtId="164" fontId="7" fillId="7" borderId="10" xfId="0" applyFont="1" applyFill="1" applyBorder="1" applyAlignment="1">
      <alignment vertical="top" wrapText="1"/>
    </xf>
    <xf numFmtId="165" fontId="2" fillId="0" borderId="11" xfId="0" applyNumberFormat="1" applyFont="1" applyFill="1" applyBorder="1" applyAlignment="1">
      <alignment/>
    </xf>
    <xf numFmtId="164" fontId="2" fillId="0" borderId="12" xfId="0" applyFont="1" applyBorder="1" applyAlignment="1">
      <alignment/>
    </xf>
    <xf numFmtId="164" fontId="2" fillId="0" borderId="0" xfId="0" applyFont="1" applyBorder="1" applyAlignment="1">
      <alignment/>
    </xf>
    <xf numFmtId="164" fontId="7" fillId="7" borderId="13" xfId="0" applyFont="1" applyFill="1" applyBorder="1" applyAlignment="1">
      <alignment vertical="top" wrapText="1"/>
    </xf>
    <xf numFmtId="165" fontId="2" fillId="0" borderId="14" xfId="0" applyNumberFormat="1" applyFont="1" applyFill="1" applyBorder="1" applyAlignment="1">
      <alignment horizontal="center"/>
    </xf>
    <xf numFmtId="164" fontId="2" fillId="0" borderId="15" xfId="0" applyFont="1" applyBorder="1" applyAlignment="1">
      <alignment/>
    </xf>
    <xf numFmtId="164" fontId="3" fillId="2" borderId="16" xfId="0" applyFont="1" applyFill="1" applyBorder="1" applyAlignment="1">
      <alignment wrapText="1"/>
    </xf>
    <xf numFmtId="164" fontId="2" fillId="0" borderId="17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6" xfId="0" applyFont="1" applyBorder="1" applyAlignment="1">
      <alignment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7" fillId="7" borderId="4" xfId="0" applyFont="1" applyFill="1" applyBorder="1" applyAlignment="1">
      <alignment vertical="top" wrapText="1"/>
    </xf>
    <xf numFmtId="166" fontId="2" fillId="0" borderId="20" xfId="0" applyNumberFormat="1" applyFont="1" applyFill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7" fillId="7" borderId="22" xfId="0" applyFont="1" applyFill="1" applyBorder="1" applyAlignment="1">
      <alignment horizontal="left" vertical="top" wrapText="1" indent="1"/>
    </xf>
    <xf numFmtId="166" fontId="2" fillId="0" borderId="22" xfId="0" applyNumberFormat="1" applyFont="1" applyBorder="1" applyAlignment="1">
      <alignment horizontal="center"/>
    </xf>
    <xf numFmtId="164" fontId="2" fillId="0" borderId="23" xfId="0" applyFont="1" applyFill="1" applyBorder="1" applyAlignment="1">
      <alignment horizontal="center"/>
    </xf>
    <xf numFmtId="167" fontId="2" fillId="0" borderId="2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7" fillId="7" borderId="1" xfId="0" applyFont="1" applyFill="1" applyBorder="1" applyAlignment="1">
      <alignment horizontal="left" vertical="top" wrapText="1" indent="1"/>
    </xf>
    <xf numFmtId="168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6" fontId="2" fillId="0" borderId="23" xfId="0" applyNumberFormat="1" applyFont="1" applyFill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9" fontId="2" fillId="0" borderId="23" xfId="0" applyNumberFormat="1" applyFont="1" applyFill="1" applyBorder="1" applyAlignment="1">
      <alignment horizontal="center"/>
    </xf>
    <xf numFmtId="170" fontId="2" fillId="0" borderId="24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64" fontId="2" fillId="0" borderId="14" xfId="0" applyFont="1" applyFill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7" fillId="7" borderId="25" xfId="0" applyFont="1" applyFill="1" applyBorder="1" applyAlignment="1">
      <alignment horizontal="left" vertical="top" wrapText="1" indent="1"/>
    </xf>
    <xf numFmtId="164" fontId="2" fillId="0" borderId="25" xfId="0" applyFont="1" applyBorder="1" applyAlignment="1">
      <alignment horizontal="center"/>
    </xf>
    <xf numFmtId="164" fontId="2" fillId="0" borderId="17" xfId="0" applyFont="1" applyFill="1" applyBorder="1" applyAlignment="1">
      <alignment horizontal="center"/>
    </xf>
    <xf numFmtId="164" fontId="2" fillId="0" borderId="16" xfId="0" applyFont="1" applyFill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7" fillId="7" borderId="4" xfId="0" applyFont="1" applyFill="1" applyBorder="1" applyAlignment="1">
      <alignment horizontal="left" vertical="top" wrapText="1" indent="1"/>
    </xf>
    <xf numFmtId="164" fontId="7" fillId="7" borderId="10" xfId="0" applyFont="1" applyFill="1" applyBorder="1" applyAlignment="1">
      <alignment horizontal="left" vertical="top" wrapText="1" indent="1"/>
    </xf>
    <xf numFmtId="166" fontId="2" fillId="0" borderId="14" xfId="0" applyNumberFormat="1" applyFont="1" applyFill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4" fontId="7" fillId="7" borderId="13" xfId="0" applyFont="1" applyFill="1" applyBorder="1" applyAlignment="1">
      <alignment horizontal="left" vertical="top" wrapText="1" indent="1"/>
    </xf>
    <xf numFmtId="164" fontId="2" fillId="0" borderId="17" xfId="0" applyFont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3" xfId="0" applyFont="1" applyBorder="1" applyAlignment="1">
      <alignment horizontal="center"/>
    </xf>
    <xf numFmtId="164" fontId="2" fillId="0" borderId="24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8" fontId="2" fillId="0" borderId="21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2" fillId="0" borderId="24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4" fontId="3" fillId="2" borderId="26" xfId="0" applyFont="1" applyFill="1" applyBorder="1" applyAlignment="1">
      <alignment wrapText="1"/>
    </xf>
    <xf numFmtId="164" fontId="2" fillId="0" borderId="11" xfId="0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164" fontId="2" fillId="0" borderId="27" xfId="0" applyFont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4" fontId="3" fillId="2" borderId="2" xfId="0" applyFont="1" applyFill="1" applyBorder="1" applyAlignment="1">
      <alignment wrapText="1"/>
    </xf>
    <xf numFmtId="164" fontId="2" fillId="0" borderId="28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9" xfId="0" applyFont="1" applyBorder="1" applyAlignment="1">
      <alignment horizontal="center"/>
    </xf>
    <xf numFmtId="168" fontId="2" fillId="0" borderId="30" xfId="0" applyNumberFormat="1" applyFont="1" applyBorder="1" applyAlignment="1">
      <alignment horizontal="center"/>
    </xf>
    <xf numFmtId="168" fontId="2" fillId="0" borderId="30" xfId="0" applyNumberFormat="1" applyFont="1" applyBorder="1" applyAlignment="1">
      <alignment horizontal="center" vertical="center"/>
    </xf>
    <xf numFmtId="170" fontId="2" fillId="0" borderId="20" xfId="0" applyNumberFormat="1" applyFont="1" applyBorder="1" applyAlignment="1">
      <alignment horizontal="center"/>
    </xf>
    <xf numFmtId="170" fontId="2" fillId="0" borderId="21" xfId="0" applyNumberFormat="1" applyFont="1" applyBorder="1" applyAlignment="1">
      <alignment horizontal="center"/>
    </xf>
    <xf numFmtId="170" fontId="8" fillId="0" borderId="31" xfId="0" applyNumberFormat="1" applyFont="1" applyBorder="1" applyAlignment="1" applyProtection="1">
      <alignment horizontal="right" vertical="center" wrapText="1"/>
      <protection locked="0"/>
    </xf>
    <xf numFmtId="170" fontId="8" fillId="0" borderId="31" xfId="0" applyNumberFormat="1" applyFont="1" applyBorder="1" applyAlignment="1" applyProtection="1">
      <alignment horizontal="center" vertical="center" wrapText="1"/>
      <protection locked="0"/>
    </xf>
    <xf numFmtId="170" fontId="8" fillId="0" borderId="32" xfId="0" applyNumberFormat="1" applyFont="1" applyBorder="1" applyAlignment="1" applyProtection="1">
      <alignment horizontal="center" vertical="center" wrapText="1"/>
      <protection locked="0"/>
    </xf>
    <xf numFmtId="170" fontId="2" fillId="0" borderId="23" xfId="0" applyNumberFormat="1" applyFont="1" applyBorder="1" applyAlignment="1">
      <alignment horizontal="center"/>
    </xf>
    <xf numFmtId="170" fontId="8" fillId="0" borderId="33" xfId="0" applyNumberFormat="1" applyFont="1" applyBorder="1" applyAlignment="1" applyProtection="1">
      <alignment horizontal="right" vertical="center" wrapText="1"/>
      <protection locked="0"/>
    </xf>
    <xf numFmtId="170" fontId="8" fillId="0" borderId="33" xfId="0" applyNumberFormat="1" applyFont="1" applyBorder="1" applyAlignment="1" applyProtection="1">
      <alignment horizontal="center" vertical="center" wrapText="1"/>
      <protection locked="0"/>
    </xf>
    <xf numFmtId="170" fontId="8" fillId="0" borderId="34" xfId="0" applyNumberFormat="1" applyFont="1" applyBorder="1" applyAlignment="1" applyProtection="1">
      <alignment horizontal="center" vertical="center" wrapText="1"/>
      <protection locked="0"/>
    </xf>
    <xf numFmtId="170" fontId="2" fillId="0" borderId="14" xfId="0" applyNumberFormat="1" applyFon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70" fontId="9" fillId="0" borderId="35" xfId="0" applyNumberFormat="1" applyFont="1" applyBorder="1" applyAlignment="1" applyProtection="1">
      <alignment horizontal="right" vertical="center" wrapText="1"/>
      <protection/>
    </xf>
    <xf numFmtId="170" fontId="9" fillId="0" borderId="35" xfId="0" applyNumberFormat="1" applyFont="1" applyBorder="1" applyAlignment="1" applyProtection="1">
      <alignment horizontal="center" vertical="center" wrapText="1"/>
      <protection/>
    </xf>
    <xf numFmtId="170" fontId="9" fillId="0" borderId="36" xfId="0" applyNumberFormat="1" applyFont="1" applyBorder="1" applyAlignment="1" applyProtection="1">
      <alignment horizontal="center" vertical="center" wrapText="1"/>
      <protection/>
    </xf>
    <xf numFmtId="170" fontId="2" fillId="0" borderId="17" xfId="0" applyNumberFormat="1" applyFont="1" applyBorder="1" applyAlignment="1">
      <alignment horizontal="center"/>
    </xf>
    <xf numFmtId="170" fontId="2" fillId="0" borderId="16" xfId="0" applyNumberFormat="1" applyFont="1" applyBorder="1" applyAlignment="1">
      <alignment horizontal="center"/>
    </xf>
    <xf numFmtId="170" fontId="2" fillId="0" borderId="19" xfId="0" applyNumberFormat="1" applyFont="1" applyBorder="1" applyAlignment="1">
      <alignment horizontal="center"/>
    </xf>
    <xf numFmtId="170" fontId="2" fillId="0" borderId="37" xfId="0" applyNumberFormat="1" applyFont="1" applyBorder="1" applyAlignment="1">
      <alignment horizontal="center"/>
    </xf>
    <xf numFmtId="170" fontId="2" fillId="0" borderId="38" xfId="0" applyNumberFormat="1" applyFont="1" applyBorder="1" applyAlignment="1">
      <alignment horizontal="center"/>
    </xf>
    <xf numFmtId="170" fontId="2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70" fontId="2" fillId="0" borderId="6" xfId="0" applyNumberFormat="1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39" xfId="0" applyFont="1" applyBorder="1" applyAlignment="1">
      <alignment horizontal="center"/>
    </xf>
    <xf numFmtId="170" fontId="2" fillId="0" borderId="0" xfId="0" applyNumberFormat="1" applyFont="1" applyAlignment="1">
      <alignment/>
    </xf>
    <xf numFmtId="166" fontId="2" fillId="0" borderId="40" xfId="0" applyNumberFormat="1" applyFont="1" applyBorder="1" applyAlignment="1">
      <alignment horizontal="center"/>
    </xf>
    <xf numFmtId="166" fontId="2" fillId="0" borderId="41" xfId="0" applyNumberFormat="1" applyFont="1" applyBorder="1" applyAlignment="1">
      <alignment horizontal="center"/>
    </xf>
    <xf numFmtId="166" fontId="2" fillId="0" borderId="42" xfId="0" applyNumberFormat="1" applyFont="1" applyBorder="1" applyAlignment="1">
      <alignment horizontal="center"/>
    </xf>
    <xf numFmtId="164" fontId="5" fillId="0" borderId="43" xfId="0" applyFont="1" applyBorder="1" applyAlignment="1">
      <alignment horizontal="center"/>
    </xf>
    <xf numFmtId="164" fontId="3" fillId="8" borderId="4" xfId="0" applyFont="1" applyFill="1" applyBorder="1" applyAlignment="1">
      <alignment vertical="top" wrapText="1"/>
    </xf>
    <xf numFmtId="170" fontId="5" fillId="9" borderId="44" xfId="0" applyNumberFormat="1" applyFont="1" applyFill="1" applyBorder="1" applyAlignment="1">
      <alignment horizontal="center"/>
    </xf>
    <xf numFmtId="170" fontId="5" fillId="9" borderId="31" xfId="0" applyNumberFormat="1" applyFont="1" applyFill="1" applyBorder="1" applyAlignment="1">
      <alignment horizontal="center"/>
    </xf>
    <xf numFmtId="170" fontId="5" fillId="2" borderId="45" xfId="0" applyNumberFormat="1" applyFont="1" applyFill="1" applyBorder="1" applyAlignment="1">
      <alignment horizontal="center"/>
    </xf>
    <xf numFmtId="170" fontId="5" fillId="2" borderId="0" xfId="0" applyNumberFormat="1" applyFont="1" applyFill="1" applyBorder="1" applyAlignment="1">
      <alignment horizontal="center"/>
    </xf>
    <xf numFmtId="164" fontId="10" fillId="8" borderId="46" xfId="0" applyFont="1" applyFill="1" applyBorder="1" applyAlignment="1">
      <alignment vertical="top" wrapText="1"/>
    </xf>
    <xf numFmtId="166" fontId="11" fillId="10" borderId="46" xfId="0" applyNumberFormat="1" applyFont="1" applyFill="1" applyBorder="1" applyAlignment="1">
      <alignment horizontal="center"/>
    </xf>
    <xf numFmtId="164" fontId="2" fillId="0" borderId="10" xfId="0" applyFont="1" applyBorder="1" applyAlignment="1">
      <alignment/>
    </xf>
    <xf numFmtId="170" fontId="2" fillId="0" borderId="47" xfId="0" applyNumberFormat="1" applyFont="1" applyBorder="1" applyAlignment="1">
      <alignment/>
    </xf>
    <xf numFmtId="170" fontId="2" fillId="0" borderId="3" xfId="0" applyNumberFormat="1" applyFont="1" applyBorder="1" applyAlignment="1">
      <alignment/>
    </xf>
    <xf numFmtId="170" fontId="2" fillId="0" borderId="3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/>
    </xf>
    <xf numFmtId="164" fontId="2" fillId="0" borderId="22" xfId="0" applyFont="1" applyBorder="1" applyAlignment="1">
      <alignment/>
    </xf>
    <xf numFmtId="164" fontId="2" fillId="0" borderId="10" xfId="0" applyFont="1" applyFill="1" applyBorder="1" applyAlignment="1">
      <alignment/>
    </xf>
    <xf numFmtId="166" fontId="2" fillId="0" borderId="47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166" fontId="2" fillId="0" borderId="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3" xfId="0" applyFont="1" applyFill="1" applyBorder="1" applyAlignment="1">
      <alignment/>
    </xf>
    <xf numFmtId="166" fontId="2" fillId="0" borderId="48" xfId="0" applyNumberFormat="1" applyFont="1" applyBorder="1" applyAlignment="1">
      <alignment/>
    </xf>
    <xf numFmtId="166" fontId="2" fillId="0" borderId="35" xfId="0" applyNumberFormat="1" applyFont="1" applyBorder="1" applyAlignment="1">
      <alignment/>
    </xf>
    <xf numFmtId="166" fontId="2" fillId="0" borderId="35" xfId="0" applyNumberFormat="1" applyFont="1" applyBorder="1" applyAlignment="1">
      <alignment horizontal="center"/>
    </xf>
    <xf numFmtId="164" fontId="2" fillId="0" borderId="25" xfId="0" applyFont="1" applyFill="1" applyBorder="1" applyAlignment="1">
      <alignment/>
    </xf>
    <xf numFmtId="164" fontId="2" fillId="4" borderId="25" xfId="0" applyFont="1" applyFill="1" applyBorder="1" applyAlignment="1">
      <alignment/>
    </xf>
    <xf numFmtId="164" fontId="2" fillId="0" borderId="3" xfId="0" applyFont="1" applyBorder="1" applyAlignment="1">
      <alignment/>
    </xf>
    <xf numFmtId="170" fontId="5" fillId="0" borderId="0" xfId="0" applyNumberFormat="1" applyFont="1" applyAlignment="1">
      <alignment/>
    </xf>
    <xf numFmtId="164" fontId="12" fillId="11" borderId="0" xfId="0" applyFont="1" applyFill="1" applyBorder="1" applyAlignment="1">
      <alignment horizontal="center"/>
    </xf>
    <xf numFmtId="164" fontId="13" fillId="11" borderId="0" xfId="0" applyFont="1" applyFill="1" applyBorder="1" applyAlignment="1">
      <alignment/>
    </xf>
    <xf numFmtId="164" fontId="14" fillId="11" borderId="0" xfId="0" applyFont="1" applyFill="1" applyBorder="1" applyAlignment="1">
      <alignment/>
    </xf>
    <xf numFmtId="164" fontId="0" fillId="11" borderId="0" xfId="0" applyFill="1" applyBorder="1" applyAlignment="1">
      <alignment/>
    </xf>
    <xf numFmtId="164" fontId="0" fillId="11" borderId="0" xfId="0" applyFill="1" applyAlignment="1">
      <alignment/>
    </xf>
    <xf numFmtId="164" fontId="15" fillId="11" borderId="0" xfId="0" applyFont="1" applyFill="1" applyBorder="1" applyAlignment="1">
      <alignment/>
    </xf>
    <xf numFmtId="164" fontId="16" fillId="12" borderId="0" xfId="0" applyFont="1" applyFill="1" applyAlignment="1">
      <alignment/>
    </xf>
    <xf numFmtId="164" fontId="0" fillId="12" borderId="0" xfId="0" applyFill="1" applyAlignment="1">
      <alignment/>
    </xf>
    <xf numFmtId="164" fontId="12" fillId="0" borderId="0" xfId="0" applyFont="1" applyAlignment="1">
      <alignment/>
    </xf>
    <xf numFmtId="164" fontId="22" fillId="0" borderId="0" xfId="0" applyFont="1" applyAlignment="1">
      <alignment/>
    </xf>
    <xf numFmtId="164" fontId="12" fillId="0" borderId="22" xfId="0" applyFont="1" applyBorder="1" applyAlignment="1">
      <alignment horizontal="center" vertical="center"/>
    </xf>
    <xf numFmtId="164" fontId="12" fillId="0" borderId="22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8" fontId="0" fillId="0" borderId="1" xfId="0" applyNumberFormat="1" applyBorder="1" applyAlignment="1">
      <alignment horizontal="center"/>
    </xf>
    <xf numFmtId="164" fontId="0" fillId="0" borderId="25" xfId="0" applyFont="1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4" fontId="3" fillId="0" borderId="3" xfId="0" applyFont="1" applyBorder="1" applyAlignment="1">
      <alignment/>
    </xf>
    <xf numFmtId="164" fontId="3" fillId="2" borderId="49" xfId="0" applyFont="1" applyFill="1" applyBorder="1" applyAlignment="1">
      <alignment/>
    </xf>
    <xf numFmtId="164" fontId="3" fillId="2" borderId="50" xfId="0" applyFont="1" applyFill="1" applyBorder="1" applyAlignment="1">
      <alignment/>
    </xf>
    <xf numFmtId="164" fontId="3" fillId="2" borderId="47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2" fillId="0" borderId="3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22" xfId="0" applyFont="1" applyBorder="1" applyAlignment="1">
      <alignment horizontal="center"/>
    </xf>
    <xf numFmtId="164" fontId="30" fillId="0" borderId="22" xfId="0" applyFont="1" applyBorder="1" applyAlignment="1">
      <alignment horizontal="center" vertical="center"/>
    </xf>
    <xf numFmtId="173" fontId="2" fillId="0" borderId="22" xfId="19" applyNumberFormat="1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30" fillId="0" borderId="1" xfId="0" applyFont="1" applyBorder="1" applyAlignment="1">
      <alignment horizontal="center" vertical="center"/>
    </xf>
    <xf numFmtId="174" fontId="2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wrapText="1"/>
    </xf>
    <xf numFmtId="172" fontId="2" fillId="0" borderId="1" xfId="19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  <xf numFmtId="164" fontId="2" fillId="0" borderId="25" xfId="0" applyFont="1" applyFill="1" applyBorder="1" applyAlignment="1">
      <alignment horizontal="center"/>
    </xf>
    <xf numFmtId="164" fontId="2" fillId="0" borderId="25" xfId="0" applyFont="1" applyBorder="1" applyAlignment="1">
      <alignment/>
    </xf>
    <xf numFmtId="164" fontId="30" fillId="0" borderId="25" xfId="0" applyFont="1" applyBorder="1" applyAlignment="1">
      <alignment horizontal="center" vertical="center"/>
    </xf>
    <xf numFmtId="172" fontId="2" fillId="0" borderId="25" xfId="19" applyFont="1" applyFill="1" applyBorder="1" applyAlignment="1" applyProtection="1">
      <alignment horizontal="center" vertical="center"/>
      <protection/>
    </xf>
    <xf numFmtId="164" fontId="30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16" xfId="0" applyFont="1" applyBorder="1" applyAlignment="1">
      <alignment horizontal="center"/>
    </xf>
    <xf numFmtId="164" fontId="3" fillId="0" borderId="18" xfId="0" applyFont="1" applyBorder="1" applyAlignment="1">
      <alignment/>
    </xf>
    <xf numFmtId="172" fontId="2" fillId="0" borderId="22" xfId="19" applyFont="1" applyFill="1" applyBorder="1" applyAlignment="1" applyProtection="1">
      <alignment horizontal="center" vertical="center"/>
      <protection/>
    </xf>
    <xf numFmtId="173" fontId="2" fillId="0" borderId="1" xfId="19" applyNumberFormat="1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vertical="center"/>
    </xf>
    <xf numFmtId="167" fontId="2" fillId="0" borderId="25" xfId="0" applyNumberFormat="1" applyFont="1" applyBorder="1" applyAlignment="1">
      <alignment horizontal="center" vertical="center"/>
    </xf>
    <xf numFmtId="164" fontId="2" fillId="0" borderId="22" xfId="0" applyFont="1" applyBorder="1" applyAlignment="1">
      <alignment vertical="center"/>
    </xf>
    <xf numFmtId="174" fontId="2" fillId="0" borderId="22" xfId="0" applyNumberFormat="1" applyFont="1" applyBorder="1" applyAlignment="1">
      <alignment horizontal="center" vertical="center"/>
    </xf>
    <xf numFmtId="164" fontId="2" fillId="0" borderId="25" xfId="0" applyFont="1" applyBorder="1" applyAlignment="1">
      <alignment vertical="center"/>
    </xf>
    <xf numFmtId="170" fontId="2" fillId="7" borderId="22" xfId="0" applyNumberFormat="1" applyFont="1" applyFill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wrapText="1"/>
    </xf>
    <xf numFmtId="164" fontId="2" fillId="0" borderId="25" xfId="0" applyFont="1" applyBorder="1" applyAlignment="1">
      <alignment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D9D9D9"/>
      <rgbColor rgb="00800080"/>
      <rgbColor rgb="00008080"/>
      <rgbColor rgb="00C0C0C0"/>
      <rgbColor rgb="00808080"/>
      <rgbColor rgb="00C9B5E8"/>
      <rgbColor rgb="00993366"/>
      <rgbColor rgb="00F0EAF9"/>
      <rgbColor rgb="00DBEEF4"/>
      <rgbColor rgb="00660066"/>
      <rgbColor rgb="00FF8080"/>
      <rgbColor rgb="000066CC"/>
      <rgbColor rgb="00CCC1DA"/>
      <rgbColor rgb="00000080"/>
      <rgbColor rgb="00FF00FF"/>
      <rgbColor rgb="00F6F67A"/>
      <rgbColor rgb="0000FFFF"/>
      <rgbColor rgb="00800080"/>
      <rgbColor rgb="00800000"/>
      <rgbColor rgb="00008080"/>
      <rgbColor rgb="000000FF"/>
      <rgbColor rgb="0000CCFF"/>
      <rgbColor rgb="00E6E0EC"/>
      <rgbColor rgb="00D7E4BD"/>
      <rgbColor rgb="00FFFF99"/>
      <rgbColor rgb="0099CCFF"/>
      <rgbColor rgb="00E6B9B8"/>
      <rgbColor rgb="00CC99FF"/>
      <rgbColor rgb="00FFCC99"/>
      <rgbColor rgb="004F81BD"/>
      <rgbColor rgb="0033CCCC"/>
      <rgbColor rgb="0099CC00"/>
      <rgbColor rgb="00FAC090"/>
      <rgbColor rgb="00FF9900"/>
      <rgbColor rgb="00FCD5B5"/>
      <rgbColor rgb="00666699"/>
      <rgbColor rgb="00B7DEE8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96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3025"/>
          <c:w val="0.678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Anual'!$B$10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Anual'!$C$10:$N$10</c:f>
              <c:numCache/>
            </c:numRef>
          </c:val>
          <c:smooth val="0"/>
        </c:ser>
        <c:marker val="1"/>
        <c:axId val="3253864"/>
        <c:axId val="29284777"/>
      </c:lineChart>
      <c:catAx>
        <c:axId val="325386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84777"/>
        <c:crossesAt val="0"/>
        <c:auto val="1"/>
        <c:lblOffset val="100"/>
        <c:noMultiLvlLbl val="0"/>
      </c:catAx>
      <c:valAx>
        <c:axId val="29284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386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1"/>
          <c:y val="0.1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Continuidad</a:t>
            </a:r>
          </a:p>
        </c:rich>
      </c:tx>
      <c:layout>
        <c:manualLayout>
          <c:xMode val="factor"/>
          <c:yMode val="factor"/>
          <c:x val="-0.0452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725"/>
          <c:w val="0.67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Indicadores!$C$12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Indicadores!$E$3:$K$3</c:f>
              <c:numCache/>
            </c:numRef>
          </c:cat>
          <c:val>
            <c:numRef>
              <c:f>Indicadores!$E$12:$K$12</c:f>
              <c:numCache/>
            </c:numRef>
          </c:val>
          <c:smooth val="0"/>
        </c:ser>
        <c:marker val="1"/>
        <c:axId val="26706882"/>
        <c:axId val="39035347"/>
      </c:lineChart>
      <c:catAx>
        <c:axId val="2670688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035347"/>
        <c:crossesAt val="0"/>
        <c:auto val="1"/>
        <c:lblOffset val="100"/>
        <c:noMultiLvlLbl val="0"/>
      </c:catAx>
      <c:valAx>
        <c:axId val="39035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Continuidad (Horas al Día)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70688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262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Cobertura de Micromedición</a:t>
            </a:r>
          </a:p>
        </c:rich>
      </c:tx>
      <c:layout>
        <c:manualLayout>
          <c:xMode val="factor"/>
          <c:yMode val="factor"/>
          <c:x val="0.0742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7"/>
          <c:w val="0.697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Indicadores!$C$16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Indicadores!$E$3:$K$3</c:f>
              <c:numCache/>
            </c:numRef>
          </c:cat>
          <c:val>
            <c:numRef>
              <c:f>Indicadores!$E$16:$K$16</c:f>
              <c:numCache/>
            </c:numRef>
          </c:val>
          <c:smooth val="0"/>
        </c:ser>
        <c:marker val="1"/>
        <c:axId val="15773804"/>
        <c:axId val="7746509"/>
      </c:lineChart>
      <c:catAx>
        <c:axId val="1577380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746509"/>
        <c:crossesAt val="0"/>
        <c:auto val="1"/>
        <c:lblOffset val="100"/>
        <c:noMultiLvlLbl val="0"/>
      </c:catAx>
      <c:valAx>
        <c:axId val="7746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Cobertura de Micromedición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7380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825"/>
          <c:y val="0.262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Relación Ingreso Costo</a:t>
            </a:r>
          </a:p>
        </c:rich>
      </c:tx>
      <c:layout>
        <c:manualLayout>
          <c:xMode val="factor"/>
          <c:yMode val="factor"/>
          <c:x val="0.0367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725"/>
          <c:w val="0.67075"/>
          <c:h val="0.782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Anual'!$Q$91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Anual'!$R$90:$X$90</c:f>
              <c:numCache/>
            </c:numRef>
          </c:cat>
          <c:val>
            <c:numRef>
              <c:f>'Resumen Anual'!$R$91:$X$91</c:f>
              <c:numCache/>
            </c:numRef>
          </c:val>
          <c:smooth val="0"/>
        </c:ser>
        <c:marker val="1"/>
        <c:axId val="2609718"/>
        <c:axId val="23487463"/>
      </c:lineChart>
      <c:catAx>
        <c:axId val="260971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87463"/>
        <c:crossesAt val="0"/>
        <c:auto val="1"/>
        <c:lblOffset val="100"/>
        <c:noMultiLvlLbl val="0"/>
      </c:catAx>
      <c:valAx>
        <c:axId val="2348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Relación Ingreso/Costo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971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825"/>
          <c:y val="0.26175"/>
        </c:manualLayout>
      </c:layout>
      <c:overlay val="0"/>
      <c:spPr>
        <a:solidFill>
          <a:srgbClr val="DBEEF4"/>
        </a:soli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Ingreso por M3 Producido</a:t>
            </a:r>
          </a:p>
        </c:rich>
      </c:tx>
      <c:layout>
        <c:manualLayout>
          <c:xMode val="factor"/>
          <c:yMode val="factor"/>
          <c:x val="0.0537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7"/>
          <c:w val="0.671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Anual'!$Q$92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Anual'!$R$90:$X$90</c:f>
              <c:numCache/>
            </c:numRef>
          </c:cat>
          <c:val>
            <c:numRef>
              <c:f>'Resumen Anual'!$R$92:$X$92</c:f>
              <c:numCache/>
            </c:numRef>
          </c:val>
          <c:smooth val="0"/>
        </c:ser>
        <c:marker val="1"/>
        <c:axId val="10060576"/>
        <c:axId val="23436321"/>
      </c:lineChart>
      <c:catAx>
        <c:axId val="1006057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36321"/>
        <c:crossesAt val="0"/>
        <c:auto val="1"/>
        <c:lblOffset val="100"/>
        <c:noMultiLvlLbl val="0"/>
      </c:catAx>
      <c:valAx>
        <c:axId val="23436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Ingreso por 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06057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05"/>
          <c:y val="0.26175"/>
        </c:manualLayout>
      </c:layout>
      <c:overlay val="0"/>
      <c:spPr>
        <a:solidFill>
          <a:srgbClr val="DBEEF4"/>
        </a:soli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Atención de Reclamos por Facturación</a:t>
            </a:r>
          </a:p>
        </c:rich>
      </c:tx>
      <c:layout>
        <c:manualLayout>
          <c:xMode val="factor"/>
          <c:yMode val="factor"/>
          <c:x val="0.009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485"/>
          <c:w val="0.706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Indicadores!$C$45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Indicadores!$E$3:$K$3</c:f>
              <c:numCache/>
            </c:numRef>
          </c:cat>
          <c:val>
            <c:numRef>
              <c:f>Indicadores!$E$45:$K$45</c:f>
              <c:numCache/>
            </c:numRef>
          </c:val>
          <c:smooth val="0"/>
        </c:ser>
        <c:marker val="1"/>
        <c:axId val="9600298"/>
        <c:axId val="19293819"/>
      </c:lineChart>
      <c:catAx>
        <c:axId val="960029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93819"/>
        <c:crossesAt val="0"/>
        <c:auto val="1"/>
        <c:lblOffset val="100"/>
        <c:noMultiLvlLbl val="0"/>
      </c:catAx>
      <c:valAx>
        <c:axId val="19293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Atención de Reclamos por Facturación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0029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875"/>
          <c:y val="0.2625"/>
        </c:manualLayout>
      </c:layout>
      <c:overlay val="0"/>
      <c:spPr>
        <a:solidFill>
          <a:srgbClr val="DBEEF4"/>
        </a:soli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Atención de Reclamos por Servicio</a:t>
            </a:r>
          </a:p>
        </c:rich>
      </c:tx>
      <c:layout>
        <c:manualLayout>
          <c:xMode val="factor"/>
          <c:yMode val="factor"/>
          <c:x val="-0.019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485"/>
          <c:w val="0.706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Indicadores!$C$46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Indicadores!$G$3:$K$3</c:f>
              <c:numCache/>
            </c:numRef>
          </c:cat>
          <c:val>
            <c:numRef>
              <c:f>Indicadores!$G$46:$K$46</c:f>
              <c:numCache/>
            </c:numRef>
          </c:val>
          <c:smooth val="0"/>
        </c:ser>
        <c:marker val="1"/>
        <c:axId val="39426644"/>
        <c:axId val="19295477"/>
      </c:lineChart>
      <c:catAx>
        <c:axId val="3942664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95477"/>
        <c:crossesAt val="0"/>
        <c:auto val="1"/>
        <c:lblOffset val="100"/>
        <c:noMultiLvlLbl val="0"/>
      </c:catAx>
      <c:valAx>
        <c:axId val="19295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Atención de Reclamos por Servicio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2664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8175"/>
          <c:y val="0.2625"/>
        </c:manualLayout>
      </c:layout>
      <c:overlay val="0"/>
      <c:spPr>
        <a:solidFill>
          <a:srgbClr val="DBEEF4"/>
        </a:soli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Micromedición</a:t>
            </a:r>
          </a:p>
        </c:rich>
      </c:tx>
      <c:layout>
        <c:manualLayout>
          <c:xMode val="factor"/>
          <c:yMode val="factor"/>
          <c:x val="-0.099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3025"/>
          <c:w val="0.678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Anual'!$C$19:$N$19</c:f>
              <c:numCache/>
            </c:numRef>
          </c:val>
          <c:smooth val="0"/>
        </c:ser>
        <c:marker val="1"/>
        <c:axId val="62236402"/>
        <c:axId val="23256707"/>
      </c:lineChart>
      <c:catAx>
        <c:axId val="6223640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256707"/>
        <c:crossesAt val="0"/>
        <c:auto val="1"/>
        <c:lblOffset val="100"/>
        <c:noMultiLvlLbl val="0"/>
      </c:catAx>
      <c:valAx>
        <c:axId val="23256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y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23640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175"/>
          <c:y val="0.4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397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075"/>
          <c:w val="0.733"/>
          <c:h val="0.83425"/>
        </c:manualLayout>
      </c:layout>
      <c:areaChart>
        <c:grouping val="standard"/>
        <c:varyColors val="0"/>
        <c:ser>
          <c:idx val="0"/>
          <c:order val="0"/>
          <c:tx>
            <c:strRef>
              <c:f>'Resumen Anual'!$B$10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Anual'!$C$10:$N$10</c:f>
              <c:numCache/>
            </c:numRef>
          </c:val>
        </c:ser>
        <c:ser>
          <c:idx val="1"/>
          <c:order val="1"/>
          <c:tx>
            <c:strRef>
              <c:f>'Resumen Anual'!$B$14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Anual'!$C$14:$N$14</c:f>
              <c:numCache/>
            </c:numRef>
          </c:val>
        </c:ser>
        <c:axId val="7983772"/>
        <c:axId val="4745085"/>
      </c:areaChart>
      <c:catAx>
        <c:axId val="7983772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45085"/>
        <c:crossesAt val="0"/>
        <c:auto val="1"/>
        <c:lblOffset val="100"/>
        <c:noMultiLvlLbl val="0"/>
      </c:catAx>
      <c:valAx>
        <c:axId val="4745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98377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9375"/>
          <c:y val="0.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Funcionalidad de Micromedición</a:t>
            </a:r>
          </a:p>
        </c:rich>
      </c:tx>
      <c:layout>
        <c:manualLayout>
          <c:xMode val="factor"/>
          <c:yMode val="factor"/>
          <c:x val="0.009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225"/>
          <c:w val="0.678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Anual'!$C$19:$N$19</c:f>
              <c:numCache/>
            </c:numRef>
          </c:val>
          <c:smooth val="0"/>
        </c:ser>
        <c:ser>
          <c:idx val="1"/>
          <c:order val="1"/>
          <c:tx>
            <c:strRef>
              <c:f>'Resumen Anual'!$B$20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Anual'!$C$20:$N$20</c:f>
              <c:numCache/>
            </c:numRef>
          </c:val>
          <c:smooth val="0"/>
        </c:ser>
        <c:marker val="1"/>
        <c:axId val="42705766"/>
        <c:axId val="48807575"/>
      </c:lineChart>
      <c:catAx>
        <c:axId val="4270576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07575"/>
        <c:crossesAt val="0"/>
        <c:auto val="1"/>
        <c:lblOffset val="100"/>
        <c:noMultiLvlLbl val="0"/>
      </c:catAx>
      <c:valAx>
        <c:axId val="4880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0576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7075"/>
          <c:y val="0.2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y Distribución</a:t>
            </a:r>
          </a:p>
        </c:rich>
      </c:tx>
      <c:layout>
        <c:manualLayout>
          <c:xMode val="factor"/>
          <c:yMode val="factor"/>
          <c:x val="-0.102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3025"/>
          <c:w val="0.6987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Anual'!$B$22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Anual'!$C$22:$N$22</c:f>
              <c:numCache/>
            </c:numRef>
          </c:val>
          <c:smooth val="0"/>
        </c:ser>
        <c:ser>
          <c:idx val="1"/>
          <c:order val="1"/>
          <c:tx>
            <c:strRef>
              <c:f>'Resumen Anual'!$B$25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Anual'!$C$25:$N$25</c:f>
              <c:numCache/>
            </c:numRef>
          </c:val>
          <c:smooth val="0"/>
        </c:ser>
        <c:marker val="1"/>
        <c:axId val="36614992"/>
        <c:axId val="61099473"/>
      </c:lineChart>
      <c:catAx>
        <c:axId val="3661499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099473"/>
        <c:crossesAt val="0"/>
        <c:auto val="1"/>
        <c:lblOffset val="100"/>
        <c:noMultiLvlLbl val="0"/>
      </c:catAx>
      <c:valAx>
        <c:axId val="6109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 Mensuales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61499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55"/>
          <c:y val="0.1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 Producción </a:t>
            </a:r>
          </a:p>
        </c:rich>
      </c:tx>
      <c:layout>
        <c:manualLayout>
          <c:xMode val="factor"/>
          <c:yMode val="factor"/>
          <c:x val="-0.109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3025"/>
          <c:w val="0.69825"/>
          <c:h val="0.8425"/>
        </c:manualLayout>
      </c:layout>
      <c:areaChart>
        <c:grouping val="percentStacked"/>
        <c:varyColors val="0"/>
        <c:ser>
          <c:idx val="0"/>
          <c:order val="0"/>
          <c:tx>
            <c:strRef>
              <c:f>'Resumen Anual'!$B$23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Anual'!$C$23:$N$23</c:f>
              <c:numCache/>
            </c:numRef>
          </c:val>
        </c:ser>
        <c:ser>
          <c:idx val="1"/>
          <c:order val="1"/>
          <c:tx>
            <c:strRef>
              <c:f>'Resumen Anual'!$B$24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Anual'!$C$24:$N$24</c:f>
              <c:numCache/>
            </c:numRef>
          </c:val>
        </c:ser>
        <c:axId val="13024346"/>
        <c:axId val="50110251"/>
      </c:areaChart>
      <c:catAx>
        <c:axId val="13024346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10251"/>
        <c:crossesAt val="0"/>
        <c:auto val="1"/>
        <c:lblOffset val="100"/>
        <c:noMultiLvlLbl val="0"/>
      </c:catAx>
      <c:valAx>
        <c:axId val="50110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2434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175"/>
          <c:y val="0.2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"/>
          <c:w val="0.73425"/>
          <c:h val="0.98475"/>
        </c:manualLayout>
      </c:layout>
      <c:lineChart>
        <c:grouping val="standard"/>
        <c:varyColors val="0"/>
        <c:ser>
          <c:idx val="0"/>
          <c:order val="0"/>
          <c:tx>
            <c:strRef>
              <c:f>Dotación!$B$3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Dotación!$A$4:$A$10</c:f>
              <c:numCache/>
            </c:numRef>
          </c:cat>
          <c:val>
            <c:numRef>
              <c:f>Dotación!$B$4:$B$10</c:f>
              <c:numCache/>
            </c:numRef>
          </c:val>
          <c:smooth val="0"/>
        </c:ser>
        <c:marker val="1"/>
        <c:axId val="48339076"/>
        <c:axId val="32398501"/>
      </c:lineChart>
      <c:catAx>
        <c:axId val="4833907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32398501"/>
        <c:crossesAt val="0"/>
        <c:auto val="1"/>
        <c:lblOffset val="100"/>
        <c:noMultiLvlLbl val="0"/>
      </c:catAx>
      <c:valAx>
        <c:axId val="32398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4833907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775"/>
          <c:y val="0.4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Usuarios</a:t>
            </a:r>
          </a:p>
        </c:rich>
      </c:tx>
      <c:layout>
        <c:manualLayout>
          <c:xMode val="factor"/>
          <c:yMode val="factor"/>
          <c:x val="-0.112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305"/>
          <c:w val="0.6887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Anual'!$Q$10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Anual'!$R$10:$X$10</c:f>
              <c:numCache/>
            </c:numRef>
          </c:val>
          <c:smooth val="0"/>
        </c:ser>
        <c:ser>
          <c:idx val="1"/>
          <c:order val="1"/>
          <c:tx>
            <c:strRef>
              <c:f>'Resumen Anual'!$Q$14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Anual'!$R$14:$X$14</c:f>
              <c:numCache/>
            </c:numRef>
          </c:val>
          <c:smooth val="0"/>
        </c:ser>
        <c:ser>
          <c:idx val="2"/>
          <c:order val="2"/>
          <c:tx>
            <c:strRef>
              <c:f>'Resumen Anual'!$Q$16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Anual'!$R$16:$X$16</c:f>
              <c:numCache/>
            </c:numRef>
          </c:val>
          <c:smooth val="0"/>
        </c:ser>
        <c:marker val="1"/>
        <c:axId val="23151054"/>
        <c:axId val="7032895"/>
      </c:lineChart>
      <c:catAx>
        <c:axId val="2315105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32895"/>
        <c:crossesAt val="0"/>
        <c:auto val="1"/>
        <c:lblOffset val="100"/>
        <c:noMultiLvlLbl val="0"/>
      </c:catAx>
      <c:valAx>
        <c:axId val="7032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15105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575"/>
          <c:y val="0.077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9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Ingresos y costos</a:t>
            </a:r>
          </a:p>
        </c:rich>
      </c:tx>
      <c:layout>
        <c:manualLayout>
          <c:xMode val="factor"/>
          <c:yMode val="factor"/>
          <c:x val="-0.129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375"/>
          <c:w val="0.72925"/>
          <c:h val="0.763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Anual'!$Q$70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Anual'!$R$70:$X$70</c:f>
              <c:numCache/>
            </c:numRef>
          </c:val>
          <c:smooth val="0"/>
        </c:ser>
        <c:ser>
          <c:idx val="1"/>
          <c:order val="1"/>
          <c:tx>
            <c:strRef>
              <c:f>'Resumen Anual'!$Q$97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Anual'!$R$97:$X$97</c:f>
              <c:numCache/>
            </c:numRef>
          </c:val>
          <c:smooth val="0"/>
        </c:ser>
        <c:marker val="1"/>
        <c:axId val="63296056"/>
        <c:axId val="32793593"/>
      </c:lineChart>
      <c:catAx>
        <c:axId val="6329605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793593"/>
        <c:crossesAt val="0"/>
        <c:auto val="1"/>
        <c:lblOffset val="100"/>
        <c:noMultiLvlLbl val="0"/>
      </c:catAx>
      <c:valAx>
        <c:axId val="32793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9605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05"/>
          <c:y val="0.258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419100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57150" y="4724400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4</xdr:row>
      <xdr:rowOff>28575</xdr:rowOff>
    </xdr:from>
    <xdr:to>
      <xdr:col>15</xdr:col>
      <xdr:colOff>723900</xdr:colOff>
      <xdr:row>23</xdr:row>
      <xdr:rowOff>171450</xdr:rowOff>
    </xdr:to>
    <xdr:graphicFrame>
      <xdr:nvGraphicFramePr>
        <xdr:cNvPr id="3" name="Chart 3"/>
        <xdr:cNvGraphicFramePr/>
      </xdr:nvGraphicFramePr>
      <xdr:xfrm>
        <a:off x="6677025" y="590550"/>
        <a:ext cx="477202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542925</xdr:colOff>
      <xdr:row>26</xdr:row>
      <xdr:rowOff>0</xdr:rowOff>
    </xdr:from>
    <xdr:to>
      <xdr:col>15</xdr:col>
      <xdr:colOff>723900</xdr:colOff>
      <xdr:row>45</xdr:row>
      <xdr:rowOff>85725</xdr:rowOff>
    </xdr:to>
    <xdr:graphicFrame>
      <xdr:nvGraphicFramePr>
        <xdr:cNvPr id="4" name="Chart 4"/>
        <xdr:cNvGraphicFramePr/>
      </xdr:nvGraphicFramePr>
      <xdr:xfrm>
        <a:off x="6696075" y="4724400"/>
        <a:ext cx="4752975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38100</xdr:rowOff>
    </xdr:from>
    <xdr:to>
      <xdr:col>9</xdr:col>
      <xdr:colOff>504825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85725" y="4410075"/>
        <a:ext cx="65722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9525</xdr:rowOff>
    </xdr:from>
    <xdr:to>
      <xdr:col>9</xdr:col>
      <xdr:colOff>161925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571750" y="361950"/>
        <a:ext cx="4572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9</xdr:row>
      <xdr:rowOff>76200</xdr:rowOff>
    </xdr:from>
    <xdr:to>
      <xdr:col>7</xdr:col>
      <xdr:colOff>276225</xdr:colOff>
      <xdr:row>9</xdr:row>
      <xdr:rowOff>95250</xdr:rowOff>
    </xdr:to>
    <xdr:sp>
      <xdr:nvSpPr>
        <xdr:cNvPr id="2" name="3 Conector recto de flecha"/>
        <xdr:cNvSpPr>
          <a:spLocks/>
        </xdr:cNvSpPr>
      </xdr:nvSpPr>
      <xdr:spPr>
        <a:xfrm>
          <a:off x="3086100" y="1562100"/>
          <a:ext cx="2647950" cy="28575"/>
        </a:xfrm>
        <a:prstGeom prst="straightConnector1">
          <a:avLst/>
        </a:prstGeom>
        <a:noFill/>
        <a:ln w="936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8</xdr:col>
      <xdr:colOff>171450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190500" y="200025"/>
        <a:ext cx="60769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21</xdr:row>
      <xdr:rowOff>85725</xdr:rowOff>
    </xdr:from>
    <xdr:to>
      <xdr:col>8</xdr:col>
      <xdr:colOff>85725</xdr:colOff>
      <xdr:row>40</xdr:row>
      <xdr:rowOff>142875</xdr:rowOff>
    </xdr:to>
    <xdr:graphicFrame>
      <xdr:nvGraphicFramePr>
        <xdr:cNvPr id="2" name="Chart 2"/>
        <xdr:cNvGraphicFramePr/>
      </xdr:nvGraphicFramePr>
      <xdr:xfrm>
        <a:off x="152400" y="4086225"/>
        <a:ext cx="602932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371475</xdr:colOff>
      <xdr:row>1</xdr:row>
      <xdr:rowOff>9525</xdr:rowOff>
    </xdr:from>
    <xdr:to>
      <xdr:col>16</xdr:col>
      <xdr:colOff>447675</xdr:colOff>
      <xdr:row>20</xdr:row>
      <xdr:rowOff>9525</xdr:rowOff>
    </xdr:to>
    <xdr:graphicFrame>
      <xdr:nvGraphicFramePr>
        <xdr:cNvPr id="3" name="Chart 3"/>
        <xdr:cNvGraphicFramePr/>
      </xdr:nvGraphicFramePr>
      <xdr:xfrm>
        <a:off x="6467475" y="200025"/>
        <a:ext cx="61722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342900</xdr:colOff>
      <xdr:row>21</xdr:row>
      <xdr:rowOff>104775</xdr:rowOff>
    </xdr:from>
    <xdr:to>
      <xdr:col>16</xdr:col>
      <xdr:colOff>419100</xdr:colOff>
      <xdr:row>40</xdr:row>
      <xdr:rowOff>104775</xdr:rowOff>
    </xdr:to>
    <xdr:graphicFrame>
      <xdr:nvGraphicFramePr>
        <xdr:cNvPr id="4" name="Chart 4"/>
        <xdr:cNvGraphicFramePr/>
      </xdr:nvGraphicFramePr>
      <xdr:xfrm>
        <a:off x="6438900" y="4105275"/>
        <a:ext cx="617220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8</xdr:col>
      <xdr:colOff>76200</xdr:colOff>
      <xdr:row>61</xdr:row>
      <xdr:rowOff>0</xdr:rowOff>
    </xdr:to>
    <xdr:graphicFrame>
      <xdr:nvGraphicFramePr>
        <xdr:cNvPr id="5" name="Chart 5"/>
        <xdr:cNvGraphicFramePr/>
      </xdr:nvGraphicFramePr>
      <xdr:xfrm>
        <a:off x="0" y="8001000"/>
        <a:ext cx="6172200" cy="3619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304800</xdr:colOff>
      <xdr:row>41</xdr:row>
      <xdr:rowOff>171450</xdr:rowOff>
    </xdr:from>
    <xdr:to>
      <xdr:col>16</xdr:col>
      <xdr:colOff>381000</xdr:colOff>
      <xdr:row>60</xdr:row>
      <xdr:rowOff>171450</xdr:rowOff>
    </xdr:to>
    <xdr:graphicFrame>
      <xdr:nvGraphicFramePr>
        <xdr:cNvPr id="6" name="Chart 6"/>
        <xdr:cNvGraphicFramePr/>
      </xdr:nvGraphicFramePr>
      <xdr:xfrm>
        <a:off x="6400800" y="7981950"/>
        <a:ext cx="617220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8</xdr:col>
      <xdr:colOff>76200</xdr:colOff>
      <xdr:row>81</xdr:row>
      <xdr:rowOff>0</xdr:rowOff>
    </xdr:to>
    <xdr:graphicFrame>
      <xdr:nvGraphicFramePr>
        <xdr:cNvPr id="7" name="Chart 7"/>
        <xdr:cNvGraphicFramePr/>
      </xdr:nvGraphicFramePr>
      <xdr:xfrm>
        <a:off x="0" y="11811000"/>
        <a:ext cx="6172200" cy="3619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295275</xdr:colOff>
      <xdr:row>61</xdr:row>
      <xdr:rowOff>180975</xdr:rowOff>
    </xdr:from>
    <xdr:to>
      <xdr:col>16</xdr:col>
      <xdr:colOff>371475</xdr:colOff>
      <xdr:row>80</xdr:row>
      <xdr:rowOff>180975</xdr:rowOff>
    </xdr:to>
    <xdr:graphicFrame>
      <xdr:nvGraphicFramePr>
        <xdr:cNvPr id="8" name="Chart 8"/>
        <xdr:cNvGraphicFramePr/>
      </xdr:nvGraphicFramePr>
      <xdr:xfrm>
        <a:off x="6391275" y="11801475"/>
        <a:ext cx="6172200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1:Z97"/>
  <sheetViews>
    <sheetView tabSelected="1" zoomScale="82" zoomScaleNormal="82" workbookViewId="0" topLeftCell="A1">
      <selection activeCell="E6" sqref="E6"/>
    </sheetView>
  </sheetViews>
  <sheetFormatPr defaultColWidth="11.421875" defaultRowHeight="15"/>
  <cols>
    <col min="1" max="1" width="1.28515625" style="1" customWidth="1"/>
    <col min="2" max="2" width="64.7109375" style="2" customWidth="1"/>
    <col min="3" max="3" width="14.8515625" style="1" customWidth="1"/>
    <col min="4" max="4" width="15.57421875" style="1" customWidth="1"/>
    <col min="5" max="5" width="14.7109375" style="1" customWidth="1"/>
    <col min="6" max="6" width="14.140625" style="1" customWidth="1"/>
    <col min="7" max="7" width="15.140625" style="1" customWidth="1"/>
    <col min="8" max="8" width="15.7109375" style="1" customWidth="1"/>
    <col min="9" max="9" width="17.140625" style="1" customWidth="1"/>
    <col min="10" max="14" width="14.28125" style="1" customWidth="1"/>
    <col min="15" max="15" width="16.8515625" style="1" customWidth="1"/>
    <col min="16" max="16" width="13.57421875" style="1" customWidth="1"/>
    <col min="17" max="17" width="49.7109375" style="1" customWidth="1"/>
    <col min="18" max="18" width="19.421875" style="1" customWidth="1"/>
    <col min="19" max="23" width="18.8515625" style="1" customWidth="1"/>
    <col min="24" max="24" width="18.28125" style="1" customWidth="1"/>
    <col min="25" max="25" width="11.421875" style="1" customWidth="1"/>
    <col min="26" max="26" width="15.421875" style="1" customWidth="1"/>
    <col min="27" max="16384" width="11.421875" style="1" customWidth="1"/>
  </cols>
  <sheetData>
    <row r="1" ht="5.25" customHeight="1">
      <c r="B1" s="1" t="s">
        <v>0</v>
      </c>
    </row>
    <row r="2" spans="2:18" ht="12.75">
      <c r="B2" s="3" t="s">
        <v>1</v>
      </c>
      <c r="C2" s="4" t="s">
        <v>2</v>
      </c>
      <c r="D2" s="5"/>
      <c r="E2" s="5"/>
      <c r="F2" s="5"/>
      <c r="Q2" s="3" t="s">
        <v>1</v>
      </c>
      <c r="R2" s="6" t="str">
        <f>C2</f>
        <v>AGUAS DE CHOLOMA</v>
      </c>
    </row>
    <row r="3" spans="2:24" ht="12.75">
      <c r="B3" s="7" t="s">
        <v>3</v>
      </c>
      <c r="C3" s="8">
        <v>2016</v>
      </c>
      <c r="D3" s="5"/>
      <c r="E3" s="5"/>
      <c r="F3" s="5"/>
      <c r="O3" s="9">
        <f>C3</f>
        <v>2016</v>
      </c>
      <c r="Q3" s="7" t="s">
        <v>3</v>
      </c>
      <c r="R3" s="10">
        <v>2010</v>
      </c>
      <c r="S3" s="10">
        <v>2011</v>
      </c>
      <c r="T3" s="10">
        <v>2012</v>
      </c>
      <c r="U3" s="10">
        <v>2013</v>
      </c>
      <c r="V3" s="10">
        <v>2014</v>
      </c>
      <c r="W3" s="10">
        <v>2015</v>
      </c>
      <c r="X3" s="10">
        <f>O3</f>
        <v>2016</v>
      </c>
    </row>
    <row r="4" spans="2:24" ht="12.75">
      <c r="B4" s="11"/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  <c r="O4" s="15" t="s">
        <v>16</v>
      </c>
      <c r="P4" s="16"/>
      <c r="Q4" s="11"/>
      <c r="R4" s="17" t="s">
        <v>16</v>
      </c>
      <c r="S4" s="17" t="s">
        <v>16</v>
      </c>
      <c r="T4" s="17" t="s">
        <v>16</v>
      </c>
      <c r="U4" s="17" t="s">
        <v>16</v>
      </c>
      <c r="V4" s="17" t="s">
        <v>16</v>
      </c>
      <c r="W4" s="17" t="s">
        <v>16</v>
      </c>
      <c r="X4" s="18" t="s">
        <v>16</v>
      </c>
    </row>
    <row r="5" spans="2:17" ht="12.75">
      <c r="B5" s="19" t="s">
        <v>17</v>
      </c>
      <c r="C5" s="20">
        <f>'importacion Datos'!B5</f>
        <v>42473</v>
      </c>
      <c r="D5" s="20">
        <f>'importacion Datos'!C5</f>
        <v>42473</v>
      </c>
      <c r="E5" s="20">
        <f>'importacion Datos'!D5</f>
        <v>42481</v>
      </c>
      <c r="F5" s="20">
        <f>'importacion Datos'!E5</f>
        <v>42481</v>
      </c>
      <c r="G5" s="20">
        <f>'importacion Datos'!F5</f>
        <v>42505</v>
      </c>
      <c r="H5" s="20">
        <f>'importacion Datos'!G5</f>
        <v>0</v>
      </c>
      <c r="I5" s="20">
        <f>'importacion Datos'!H5</f>
        <v>0</v>
      </c>
      <c r="J5" s="20">
        <f>'importacion Datos'!I5</f>
        <v>0</v>
      </c>
      <c r="K5" s="20">
        <f>'importacion Datos'!J5</f>
        <v>0</v>
      </c>
      <c r="L5" s="20">
        <f>'importacion Datos'!K5</f>
        <v>0</v>
      </c>
      <c r="M5" s="20">
        <f>'importacion Datos'!L5</f>
        <v>0</v>
      </c>
      <c r="N5" s="20">
        <f>'importacion Datos'!M5</f>
        <v>0</v>
      </c>
      <c r="O5" s="21"/>
      <c r="P5" s="22"/>
      <c r="Q5" s="19" t="s">
        <v>17</v>
      </c>
    </row>
    <row r="6" spans="2:17" ht="12.75">
      <c r="B6" s="23" t="s">
        <v>18</v>
      </c>
      <c r="C6" s="24" t="str">
        <f>'importacion Datos'!B6</f>
        <v>Aprobado</v>
      </c>
      <c r="D6" s="24" t="str">
        <f>'importacion Datos'!C6</f>
        <v>Aprobado</v>
      </c>
      <c r="E6" s="24" t="str">
        <f>'importacion Datos'!D6</f>
        <v>Aprobado</v>
      </c>
      <c r="F6" s="24" t="str">
        <f>'importacion Datos'!E6</f>
        <v>Aprobado</v>
      </c>
      <c r="G6" s="24" t="str">
        <f>'importacion Datos'!F6</f>
        <v>Aprobado</v>
      </c>
      <c r="H6" s="24">
        <f>'importacion Datos'!G6</f>
        <v>0</v>
      </c>
      <c r="I6" s="24">
        <f>'importacion Datos'!H6</f>
        <v>0</v>
      </c>
      <c r="J6" s="24">
        <f>'importacion Datos'!I6</f>
        <v>0</v>
      </c>
      <c r="K6" s="24">
        <f>'importacion Datos'!J6</f>
        <v>0</v>
      </c>
      <c r="L6" s="24">
        <f>'importacion Datos'!K6</f>
        <v>0</v>
      </c>
      <c r="M6" s="24">
        <f>'importacion Datos'!L6</f>
        <v>0</v>
      </c>
      <c r="N6" s="24">
        <f>'importacion Datos'!M6</f>
        <v>0</v>
      </c>
      <c r="O6" s="25"/>
      <c r="P6" s="22"/>
      <c r="Q6" s="23" t="s">
        <v>18</v>
      </c>
    </row>
    <row r="7" spans="2:17" ht="12.75">
      <c r="B7" s="26" t="s">
        <v>19</v>
      </c>
      <c r="C7" s="27"/>
      <c r="D7" s="28"/>
      <c r="E7" s="28"/>
      <c r="F7" s="28"/>
      <c r="G7" s="28"/>
      <c r="H7" s="28"/>
      <c r="I7" s="28"/>
      <c r="J7" s="29"/>
      <c r="K7" s="29"/>
      <c r="L7" s="29"/>
      <c r="M7" s="29"/>
      <c r="N7" s="30"/>
      <c r="O7" s="31"/>
      <c r="P7" s="22"/>
      <c r="Q7" s="26" t="s">
        <v>19</v>
      </c>
    </row>
    <row r="8" spans="2:24" ht="12.75">
      <c r="B8" s="32" t="s">
        <v>20</v>
      </c>
      <c r="C8" s="33">
        <f>'importacion Datos'!B8</f>
        <v>218286</v>
      </c>
      <c r="D8" s="33">
        <f>'importacion Datos'!C8</f>
        <v>218286</v>
      </c>
      <c r="E8" s="33">
        <f>'importacion Datos'!D8</f>
        <v>218286</v>
      </c>
      <c r="F8" s="33">
        <f>'importacion Datos'!E8</f>
        <v>218286</v>
      </c>
      <c r="G8" s="33">
        <f>'importacion Datos'!F8</f>
        <v>218286</v>
      </c>
      <c r="H8" s="33">
        <f>'importacion Datos'!G8</f>
        <v>0</v>
      </c>
      <c r="I8" s="33">
        <f>'importacion Datos'!H8</f>
        <v>0</v>
      </c>
      <c r="J8" s="33">
        <f>'importacion Datos'!I8</f>
        <v>0</v>
      </c>
      <c r="K8" s="33">
        <f>'importacion Datos'!J8</f>
        <v>0</v>
      </c>
      <c r="L8" s="33">
        <f>'importacion Datos'!K8</f>
        <v>0</v>
      </c>
      <c r="M8" s="33">
        <f>'importacion Datos'!L8</f>
        <v>0</v>
      </c>
      <c r="N8" s="33">
        <f>'importacion Datos'!M8</f>
        <v>0</v>
      </c>
      <c r="O8" s="34">
        <f>N8</f>
        <v>0</v>
      </c>
      <c r="P8" s="35"/>
      <c r="Q8" s="36" t="s">
        <v>20</v>
      </c>
      <c r="R8" s="37">
        <v>128810</v>
      </c>
      <c r="S8" s="37">
        <v>158674</v>
      </c>
      <c r="T8" s="37">
        <v>165213</v>
      </c>
      <c r="U8" s="37">
        <v>170746</v>
      </c>
      <c r="V8" s="37">
        <v>171183</v>
      </c>
      <c r="W8" s="37">
        <v>171185</v>
      </c>
      <c r="X8" s="37">
        <f>O8</f>
        <v>0</v>
      </c>
    </row>
    <row r="9" spans="2:24" ht="12.75">
      <c r="B9" s="19" t="s">
        <v>21</v>
      </c>
      <c r="C9" s="38">
        <f>'importacion Datos'!B9</f>
        <v>4</v>
      </c>
      <c r="D9" s="38">
        <f>'importacion Datos'!C9</f>
        <v>4</v>
      </c>
      <c r="E9" s="38">
        <f>'importacion Datos'!D9</f>
        <v>4</v>
      </c>
      <c r="F9" s="38">
        <f>'importacion Datos'!E9</f>
        <v>3.61</v>
      </c>
      <c r="G9" s="38">
        <f>'importacion Datos'!F9</f>
        <v>3.61</v>
      </c>
      <c r="H9" s="38">
        <f>'importacion Datos'!G9</f>
        <v>0</v>
      </c>
      <c r="I9" s="38">
        <f>'importacion Datos'!H9</f>
        <v>0</v>
      </c>
      <c r="J9" s="38">
        <f>'importacion Datos'!I9</f>
        <v>0</v>
      </c>
      <c r="K9" s="38">
        <f>'importacion Datos'!J9</f>
        <v>0</v>
      </c>
      <c r="L9" s="38">
        <f>'importacion Datos'!K9</f>
        <v>0</v>
      </c>
      <c r="M9" s="38">
        <f>'importacion Datos'!L9</f>
        <v>0</v>
      </c>
      <c r="N9" s="38">
        <f>'importacion Datos'!M9</f>
        <v>0</v>
      </c>
      <c r="O9" s="39">
        <f>N9</f>
        <v>0</v>
      </c>
      <c r="P9" s="40"/>
      <c r="Q9" s="41" t="s">
        <v>21</v>
      </c>
      <c r="R9" s="42">
        <v>5</v>
      </c>
      <c r="S9" s="43">
        <v>5.23</v>
      </c>
      <c r="T9" s="43">
        <v>5</v>
      </c>
      <c r="U9" s="43">
        <v>5</v>
      </c>
      <c r="V9" s="43">
        <v>5</v>
      </c>
      <c r="W9" s="43">
        <v>5</v>
      </c>
      <c r="X9" s="43">
        <f>O9</f>
        <v>0</v>
      </c>
    </row>
    <row r="10" spans="2:24" ht="12.75">
      <c r="B10" s="19" t="s">
        <v>22</v>
      </c>
      <c r="C10" s="44">
        <f>'importacion Datos'!B10</f>
        <v>60501</v>
      </c>
      <c r="D10" s="44">
        <f>'importacion Datos'!C10</f>
        <v>60501</v>
      </c>
      <c r="E10" s="44">
        <f>'importacion Datos'!D10</f>
        <v>60501</v>
      </c>
      <c r="F10" s="44">
        <f>'importacion Datos'!E10</f>
        <v>60501</v>
      </c>
      <c r="G10" s="44">
        <f>'importacion Datos'!F10</f>
        <v>60501</v>
      </c>
      <c r="H10" s="44">
        <f>'importacion Datos'!G10</f>
        <v>0</v>
      </c>
      <c r="I10" s="44">
        <f>'importacion Datos'!H10</f>
        <v>0</v>
      </c>
      <c r="J10" s="44">
        <f>'importacion Datos'!I10</f>
        <v>0</v>
      </c>
      <c r="K10" s="44">
        <f>'importacion Datos'!J10</f>
        <v>0</v>
      </c>
      <c r="L10" s="44">
        <f>'importacion Datos'!K10</f>
        <v>0</v>
      </c>
      <c r="M10" s="44">
        <f>'importacion Datos'!L10</f>
        <v>0</v>
      </c>
      <c r="N10" s="44">
        <f>'importacion Datos'!M10</f>
        <v>0</v>
      </c>
      <c r="O10" s="45">
        <f>N10</f>
        <v>0</v>
      </c>
      <c r="P10" s="35"/>
      <c r="Q10" s="41" t="s">
        <v>22</v>
      </c>
      <c r="R10" s="46">
        <v>25762</v>
      </c>
      <c r="S10" s="46">
        <v>30339.196940726575</v>
      </c>
      <c r="T10" s="46">
        <v>31481</v>
      </c>
      <c r="U10" s="46">
        <v>33929</v>
      </c>
      <c r="V10" s="46">
        <v>34870</v>
      </c>
      <c r="W10" s="46">
        <v>34870</v>
      </c>
      <c r="X10" s="46">
        <f>O10</f>
        <v>0</v>
      </c>
    </row>
    <row r="11" spans="2:24" ht="12.75">
      <c r="B11" s="19" t="s">
        <v>23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>
        <f>N11</f>
        <v>0</v>
      </c>
      <c r="P11" s="49"/>
      <c r="Q11" s="41" t="s">
        <v>23</v>
      </c>
      <c r="R11" s="50"/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f>O11</f>
        <v>0</v>
      </c>
    </row>
    <row r="12" spans="2:24" ht="12.75">
      <c r="B12" s="23" t="s">
        <v>24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>
        <f>N12</f>
        <v>0</v>
      </c>
      <c r="P12" s="53"/>
      <c r="Q12" s="54" t="s">
        <v>24</v>
      </c>
      <c r="R12" s="55"/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f>O12</f>
        <v>0</v>
      </c>
    </row>
    <row r="13" spans="2:24" ht="12.75">
      <c r="B13" s="26" t="s">
        <v>25</v>
      </c>
      <c r="C13" s="56"/>
      <c r="D13" s="57"/>
      <c r="E13" s="57"/>
      <c r="F13" s="57"/>
      <c r="G13" s="57"/>
      <c r="H13" s="57"/>
      <c r="I13" s="57"/>
      <c r="J13" s="58"/>
      <c r="K13" s="58"/>
      <c r="L13" s="58"/>
      <c r="M13" s="58"/>
      <c r="N13" s="59"/>
      <c r="O13" s="60" t="s">
        <v>0</v>
      </c>
      <c r="P13" s="53"/>
      <c r="Q13" s="26" t="s">
        <v>25</v>
      </c>
      <c r="S13" s="60" t="s">
        <v>0</v>
      </c>
      <c r="T13" s="53"/>
      <c r="U13" s="53"/>
      <c r="V13" s="53"/>
      <c r="W13" s="53"/>
      <c r="X13" s="53"/>
    </row>
    <row r="14" spans="2:24" ht="12.75">
      <c r="B14" s="32" t="s">
        <v>26</v>
      </c>
      <c r="C14" s="33">
        <f>'importacion Datos'!B14</f>
        <v>24472</v>
      </c>
      <c r="D14" s="33">
        <f>'importacion Datos'!C14</f>
        <v>24472</v>
      </c>
      <c r="E14" s="33">
        <f>'importacion Datos'!D14</f>
        <v>24472</v>
      </c>
      <c r="F14" s="33">
        <f>'importacion Datos'!E14</f>
        <v>24957</v>
      </c>
      <c r="G14" s="33">
        <f>'importacion Datos'!F14</f>
        <v>26331</v>
      </c>
      <c r="H14" s="33">
        <f>'importacion Datos'!G14</f>
        <v>0</v>
      </c>
      <c r="I14" s="33">
        <f>'importacion Datos'!H14</f>
        <v>0</v>
      </c>
      <c r="J14" s="33">
        <f>'importacion Datos'!I14</f>
        <v>0</v>
      </c>
      <c r="K14" s="33">
        <f>'importacion Datos'!J14</f>
        <v>0</v>
      </c>
      <c r="L14" s="33">
        <f>'importacion Datos'!K14</f>
        <v>0</v>
      </c>
      <c r="M14" s="33">
        <f>'importacion Datos'!L14</f>
        <v>0</v>
      </c>
      <c r="N14" s="33">
        <f>'importacion Datos'!M14</f>
        <v>0</v>
      </c>
      <c r="O14" s="34">
        <f>N14</f>
        <v>0</v>
      </c>
      <c r="P14" s="35"/>
      <c r="Q14" s="61" t="s">
        <v>26</v>
      </c>
      <c r="R14" s="34">
        <v>21586</v>
      </c>
      <c r="S14" s="34">
        <v>22304</v>
      </c>
      <c r="T14" s="34">
        <v>22245</v>
      </c>
      <c r="U14" s="34">
        <v>22289</v>
      </c>
      <c r="V14" s="34">
        <v>23147</v>
      </c>
      <c r="W14" s="34">
        <v>24074</v>
      </c>
      <c r="X14" s="34">
        <f>O14</f>
        <v>0</v>
      </c>
    </row>
    <row r="15" spans="2:24" ht="12.75">
      <c r="B15" s="19" t="s">
        <v>27</v>
      </c>
      <c r="C15" s="44">
        <f>'importacion Datos'!B15</f>
        <v>380</v>
      </c>
      <c r="D15" s="44">
        <f>'importacion Datos'!C15</f>
        <v>0</v>
      </c>
      <c r="E15" s="44">
        <f>'importacion Datos'!D15</f>
        <v>0</v>
      </c>
      <c r="F15" s="44">
        <f>'importacion Datos'!E15</f>
        <v>477</v>
      </c>
      <c r="G15" s="44">
        <f>'importacion Datos'!F15</f>
        <v>136</v>
      </c>
      <c r="H15" s="44">
        <f>'importacion Datos'!G15</f>
        <v>0</v>
      </c>
      <c r="I15" s="44">
        <f>'importacion Datos'!H15</f>
        <v>0</v>
      </c>
      <c r="J15" s="44">
        <f>'importacion Datos'!I15</f>
        <v>0</v>
      </c>
      <c r="K15" s="44">
        <f>'importacion Datos'!J15</f>
        <v>0</v>
      </c>
      <c r="L15" s="44">
        <f>'importacion Datos'!K15</f>
        <v>0</v>
      </c>
      <c r="M15" s="44">
        <f>'importacion Datos'!L15</f>
        <v>0</v>
      </c>
      <c r="N15" s="44">
        <f>'importacion Datos'!M15</f>
        <v>0</v>
      </c>
      <c r="O15" s="45">
        <f>SUM(C15:N15)</f>
        <v>993</v>
      </c>
      <c r="P15" s="35"/>
      <c r="Q15" s="62" t="s">
        <v>27</v>
      </c>
      <c r="R15" s="45"/>
      <c r="S15" s="45">
        <v>0</v>
      </c>
      <c r="T15" s="45">
        <v>0</v>
      </c>
      <c r="U15" s="45">
        <v>37</v>
      </c>
      <c r="V15" s="45">
        <v>1528</v>
      </c>
      <c r="W15" s="45">
        <v>892</v>
      </c>
      <c r="X15" s="45">
        <f aca="true" t="shared" si="0" ref="X15:X20">O15</f>
        <v>993</v>
      </c>
    </row>
    <row r="16" spans="2:24" ht="12.75">
      <c r="B16" s="19" t="s">
        <v>28</v>
      </c>
      <c r="C16" s="44">
        <f>'importacion Datos'!B16</f>
        <v>19673</v>
      </c>
      <c r="D16" s="44">
        <f>'importacion Datos'!C16</f>
        <v>19673</v>
      </c>
      <c r="E16" s="44">
        <f>'importacion Datos'!D16</f>
        <v>19673</v>
      </c>
      <c r="F16" s="44">
        <f>'importacion Datos'!E16</f>
        <v>19899</v>
      </c>
      <c r="G16" s="44">
        <f>'importacion Datos'!F16</f>
        <v>21060</v>
      </c>
      <c r="H16" s="44">
        <f>'importacion Datos'!G16</f>
        <v>0</v>
      </c>
      <c r="I16" s="44">
        <f>'importacion Datos'!H16</f>
        <v>0</v>
      </c>
      <c r="J16" s="44">
        <f>'importacion Datos'!I16</f>
        <v>0</v>
      </c>
      <c r="K16" s="44">
        <f>'importacion Datos'!J16</f>
        <v>0</v>
      </c>
      <c r="L16" s="44">
        <f>'importacion Datos'!K16</f>
        <v>0</v>
      </c>
      <c r="M16" s="44">
        <f>'importacion Datos'!L16</f>
        <v>0</v>
      </c>
      <c r="N16" s="44">
        <f>'importacion Datos'!M16</f>
        <v>0</v>
      </c>
      <c r="O16" s="45">
        <f>N16</f>
        <v>0</v>
      </c>
      <c r="P16" s="35"/>
      <c r="Q16" s="62" t="s">
        <v>28</v>
      </c>
      <c r="R16" s="45">
        <v>15593</v>
      </c>
      <c r="S16" s="45">
        <v>16255</v>
      </c>
      <c r="T16" s="45">
        <v>15990</v>
      </c>
      <c r="U16" s="45">
        <v>16043</v>
      </c>
      <c r="V16" s="45">
        <v>17498</v>
      </c>
      <c r="W16" s="45">
        <v>19041</v>
      </c>
      <c r="X16" s="45">
        <f t="shared" si="0"/>
        <v>0</v>
      </c>
    </row>
    <row r="17" spans="2:24" ht="12.75">
      <c r="B17" s="19" t="s">
        <v>29</v>
      </c>
      <c r="C17" s="44">
        <f>'importacion Datos'!B17</f>
        <v>3630</v>
      </c>
      <c r="D17" s="44">
        <f>'importacion Datos'!C17</f>
        <v>3630</v>
      </c>
      <c r="E17" s="44">
        <f>'importacion Datos'!D17</f>
        <v>3630</v>
      </c>
      <c r="F17" s="44">
        <f>'importacion Datos'!E17</f>
        <v>3630</v>
      </c>
      <c r="G17" s="44">
        <f>'importacion Datos'!F17</f>
        <v>3630</v>
      </c>
      <c r="H17" s="44">
        <f>'importacion Datos'!G17</f>
        <v>0</v>
      </c>
      <c r="I17" s="44">
        <f>'importacion Datos'!H17</f>
        <v>0</v>
      </c>
      <c r="J17" s="44">
        <f>'importacion Datos'!I17</f>
        <v>0</v>
      </c>
      <c r="K17" s="44">
        <f>'importacion Datos'!J17</f>
        <v>0</v>
      </c>
      <c r="L17" s="44">
        <f>'importacion Datos'!K17</f>
        <v>0</v>
      </c>
      <c r="M17" s="44">
        <f>'importacion Datos'!L17</f>
        <v>0</v>
      </c>
      <c r="N17" s="44">
        <f>'importacion Datos'!M17</f>
        <v>0</v>
      </c>
      <c r="O17" s="45">
        <f>SUM(C17:N17)</f>
        <v>18150</v>
      </c>
      <c r="P17" s="35"/>
      <c r="Q17" s="62" t="s">
        <v>29</v>
      </c>
      <c r="R17" s="45"/>
      <c r="S17" s="45">
        <v>0</v>
      </c>
      <c r="T17" s="45">
        <v>0</v>
      </c>
      <c r="U17" s="45">
        <v>43200</v>
      </c>
      <c r="V17" s="45">
        <v>43439</v>
      </c>
      <c r="W17" s="45">
        <v>43560</v>
      </c>
      <c r="X17" s="45">
        <f t="shared" si="0"/>
        <v>18150</v>
      </c>
    </row>
    <row r="18" spans="2:24" ht="12.75">
      <c r="B18" s="19" t="s">
        <v>30</v>
      </c>
      <c r="C18" s="44">
        <f>'importacion Datos'!B18</f>
        <v>631</v>
      </c>
      <c r="D18" s="44">
        <f>'importacion Datos'!C18</f>
        <v>0</v>
      </c>
      <c r="E18" s="44">
        <f>'importacion Datos'!D18</f>
        <v>0</v>
      </c>
      <c r="F18" s="44">
        <f>'importacion Datos'!E18</f>
        <v>226</v>
      </c>
      <c r="G18" s="44">
        <f>'importacion Datos'!F18</f>
        <v>0</v>
      </c>
      <c r="H18" s="44">
        <f>'importacion Datos'!G18</f>
        <v>0</v>
      </c>
      <c r="I18" s="44">
        <f>'importacion Datos'!H18</f>
        <v>0</v>
      </c>
      <c r="J18" s="44">
        <f>'importacion Datos'!I18</f>
        <v>0</v>
      </c>
      <c r="K18" s="44">
        <f>'importacion Datos'!J18</f>
        <v>0</v>
      </c>
      <c r="L18" s="44">
        <f>'importacion Datos'!K18</f>
        <v>0</v>
      </c>
      <c r="M18" s="44">
        <f>'importacion Datos'!L18</f>
        <v>0</v>
      </c>
      <c r="N18" s="44">
        <f>'importacion Datos'!M18</f>
        <v>0</v>
      </c>
      <c r="O18" s="45">
        <f>SUM(C18:N18)</f>
        <v>857</v>
      </c>
      <c r="P18" s="35"/>
      <c r="Q18" s="62" t="s">
        <v>30</v>
      </c>
      <c r="R18" s="45"/>
      <c r="S18" s="45">
        <v>0</v>
      </c>
      <c r="T18" s="45">
        <v>0</v>
      </c>
      <c r="U18" s="45">
        <v>22</v>
      </c>
      <c r="V18" s="45">
        <v>1417</v>
      </c>
      <c r="W18" s="45">
        <v>928</v>
      </c>
      <c r="X18" s="45">
        <f t="shared" si="0"/>
        <v>857</v>
      </c>
    </row>
    <row r="19" spans="2:24" ht="12.75">
      <c r="B19" s="19" t="s">
        <v>31</v>
      </c>
      <c r="C19" s="44">
        <f>'importacion Datos'!B19</f>
        <v>3560</v>
      </c>
      <c r="D19" s="44">
        <f>'importacion Datos'!C19</f>
        <v>3560</v>
      </c>
      <c r="E19" s="44">
        <f>'importacion Datos'!D19</f>
        <v>2560</v>
      </c>
      <c r="F19" s="44">
        <f>'importacion Datos'!E19</f>
        <v>3560</v>
      </c>
      <c r="G19" s="44">
        <f>'importacion Datos'!F19</f>
        <v>3560</v>
      </c>
      <c r="H19" s="44">
        <f>'importacion Datos'!G19</f>
        <v>0</v>
      </c>
      <c r="I19" s="44">
        <f>'importacion Datos'!H19</f>
        <v>0</v>
      </c>
      <c r="J19" s="44">
        <f>'importacion Datos'!I19</f>
        <v>0</v>
      </c>
      <c r="K19" s="44">
        <f>'importacion Datos'!J19</f>
        <v>0</v>
      </c>
      <c r="L19" s="44">
        <f>'importacion Datos'!K19</f>
        <v>0</v>
      </c>
      <c r="M19" s="44">
        <f>'importacion Datos'!L19</f>
        <v>0</v>
      </c>
      <c r="N19" s="44">
        <f>'importacion Datos'!M19</f>
        <v>0</v>
      </c>
      <c r="O19" s="45">
        <f>N19</f>
        <v>0</v>
      </c>
      <c r="P19" s="35"/>
      <c r="Q19" s="62" t="s">
        <v>31</v>
      </c>
      <c r="R19" s="45">
        <v>1080</v>
      </c>
      <c r="S19" s="45">
        <v>3350</v>
      </c>
      <c r="T19" s="45">
        <v>3350</v>
      </c>
      <c r="U19" s="45">
        <v>3359</v>
      </c>
      <c r="V19" s="45">
        <v>3394</v>
      </c>
      <c r="W19" s="45">
        <v>3560</v>
      </c>
      <c r="X19" s="45">
        <f t="shared" si="0"/>
        <v>0</v>
      </c>
    </row>
    <row r="20" spans="2:24" ht="12.75">
      <c r="B20" s="23" t="s">
        <v>32</v>
      </c>
      <c r="C20" s="63">
        <f>'importacion Datos'!B20</f>
        <v>3560</v>
      </c>
      <c r="D20" s="63">
        <f>'importacion Datos'!C20</f>
        <v>3560</v>
      </c>
      <c r="E20" s="63">
        <f>'importacion Datos'!D20</f>
        <v>2560</v>
      </c>
      <c r="F20" s="63">
        <f>'importacion Datos'!E20</f>
        <v>3560</v>
      </c>
      <c r="G20" s="63">
        <f>'importacion Datos'!F20</f>
        <v>3560</v>
      </c>
      <c r="H20" s="63">
        <f>'importacion Datos'!G20</f>
        <v>0</v>
      </c>
      <c r="I20" s="63">
        <f>'importacion Datos'!H20</f>
        <v>0</v>
      </c>
      <c r="J20" s="63">
        <f>'importacion Datos'!I20</f>
        <v>0</v>
      </c>
      <c r="K20" s="63">
        <f>'importacion Datos'!J20</f>
        <v>0</v>
      </c>
      <c r="L20" s="63">
        <f>'importacion Datos'!K20</f>
        <v>0</v>
      </c>
      <c r="M20" s="63">
        <f>'importacion Datos'!L20</f>
        <v>0</v>
      </c>
      <c r="N20" s="63">
        <f>'importacion Datos'!M20</f>
        <v>0</v>
      </c>
      <c r="O20" s="64">
        <f>N20</f>
        <v>0</v>
      </c>
      <c r="P20" s="35"/>
      <c r="Q20" s="65" t="s">
        <v>32</v>
      </c>
      <c r="R20" s="64">
        <v>0</v>
      </c>
      <c r="S20" s="64">
        <v>3350</v>
      </c>
      <c r="T20" s="64">
        <v>3350</v>
      </c>
      <c r="U20" s="64">
        <v>3336</v>
      </c>
      <c r="V20" s="64">
        <v>3394</v>
      </c>
      <c r="W20" s="64">
        <v>3560</v>
      </c>
      <c r="X20" s="64">
        <f t="shared" si="0"/>
        <v>0</v>
      </c>
    </row>
    <row r="21" spans="2:24" ht="12.75">
      <c r="B21" s="26" t="s">
        <v>33</v>
      </c>
      <c r="C21" s="66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60"/>
      <c r="P21" s="53"/>
      <c r="Q21" s="26" t="s">
        <v>33</v>
      </c>
      <c r="S21" s="60"/>
      <c r="T21" s="53"/>
      <c r="U21" s="53"/>
      <c r="V21" s="53"/>
      <c r="W21" s="53"/>
      <c r="X21" s="53"/>
    </row>
    <row r="22" spans="2:24" ht="12.75">
      <c r="B22" s="32" t="s">
        <v>34</v>
      </c>
      <c r="C22" s="67">
        <f>'importacion Datos'!B22</f>
        <v>1403750.62</v>
      </c>
      <c r="D22" s="67">
        <f>'importacion Datos'!C22</f>
        <v>1403750.62</v>
      </c>
      <c r="E22" s="67">
        <f>'importacion Datos'!D22</f>
        <v>1403751</v>
      </c>
      <c r="F22" s="67">
        <f>'importacion Datos'!E22</f>
        <v>1236448.8</v>
      </c>
      <c r="G22" s="67">
        <f>'importacion Datos'!F22</f>
        <v>1236448.8</v>
      </c>
      <c r="H22" s="67">
        <f>'importacion Datos'!G22</f>
        <v>0</v>
      </c>
      <c r="I22" s="67">
        <f>'importacion Datos'!H22</f>
        <v>0</v>
      </c>
      <c r="J22" s="67">
        <f>'importacion Datos'!I22</f>
        <v>0</v>
      </c>
      <c r="K22" s="67">
        <f>'importacion Datos'!J22</f>
        <v>0</v>
      </c>
      <c r="L22" s="67">
        <f>'importacion Datos'!K22</f>
        <v>0</v>
      </c>
      <c r="M22" s="67">
        <f>'importacion Datos'!L22</f>
        <v>0</v>
      </c>
      <c r="N22" s="67">
        <f>'importacion Datos'!M22</f>
        <v>0</v>
      </c>
      <c r="O22" s="34">
        <f>SUM(C22:N22)</f>
        <v>6684149.84</v>
      </c>
      <c r="P22" s="35"/>
      <c r="Q22" s="61" t="s">
        <v>34</v>
      </c>
      <c r="R22" s="34">
        <v>15563600</v>
      </c>
      <c r="S22" s="34">
        <v>14762313.018</v>
      </c>
      <c r="T22" s="34">
        <v>9828058</v>
      </c>
      <c r="U22" s="34">
        <v>14126972</v>
      </c>
      <c r="V22" s="34">
        <v>13509155</v>
      </c>
      <c r="W22" s="34">
        <v>14285507.82</v>
      </c>
      <c r="X22" s="34">
        <f>O22</f>
        <v>6684149.84</v>
      </c>
    </row>
    <row r="23" spans="2:24" ht="12.75">
      <c r="B23" s="19" t="s">
        <v>35</v>
      </c>
      <c r="C23" s="68">
        <f>'importacion Datos'!B23</f>
        <v>0</v>
      </c>
      <c r="D23" s="68">
        <f>'importacion Datos'!C23</f>
        <v>0</v>
      </c>
      <c r="E23" s="68">
        <f>'importacion Datos'!D23</f>
        <v>0</v>
      </c>
      <c r="F23" s="68">
        <f>'importacion Datos'!E23</f>
        <v>0</v>
      </c>
      <c r="G23" s="68">
        <f>'importacion Datos'!F23</f>
        <v>0</v>
      </c>
      <c r="H23" s="68">
        <f>'importacion Datos'!G23</f>
        <v>0</v>
      </c>
      <c r="I23" s="68">
        <f>'importacion Datos'!H23</f>
        <v>0</v>
      </c>
      <c r="J23" s="68">
        <f>'importacion Datos'!I23</f>
        <v>0</v>
      </c>
      <c r="K23" s="68">
        <f>'importacion Datos'!J23</f>
        <v>0</v>
      </c>
      <c r="L23" s="68">
        <f>'importacion Datos'!K23</f>
        <v>0</v>
      </c>
      <c r="M23" s="68">
        <f>'importacion Datos'!L23</f>
        <v>0</v>
      </c>
      <c r="N23" s="68">
        <f>'importacion Datos'!M23</f>
        <v>0</v>
      </c>
      <c r="O23" s="45">
        <f>SUM(C23:N23)</f>
        <v>0</v>
      </c>
      <c r="P23" s="35"/>
      <c r="Q23" s="62" t="s">
        <v>35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f>O23</f>
        <v>0</v>
      </c>
    </row>
    <row r="24" spans="2:24" ht="12.75">
      <c r="B24" s="19" t="s">
        <v>36</v>
      </c>
      <c r="C24" s="68">
        <f>'importacion Datos'!B24</f>
        <v>1403750.62</v>
      </c>
      <c r="D24" s="68">
        <f>'importacion Datos'!C24</f>
        <v>1403750.62</v>
      </c>
      <c r="E24" s="68">
        <f>'importacion Datos'!D24</f>
        <v>1403751</v>
      </c>
      <c r="F24" s="68">
        <f>'importacion Datos'!E24</f>
        <v>1236448.8</v>
      </c>
      <c r="G24" s="68">
        <f>'importacion Datos'!F24</f>
        <v>1236448.8</v>
      </c>
      <c r="H24" s="68">
        <f>'importacion Datos'!G24</f>
        <v>0</v>
      </c>
      <c r="I24" s="68">
        <f>'importacion Datos'!H24</f>
        <v>0</v>
      </c>
      <c r="J24" s="68">
        <f>'importacion Datos'!I24</f>
        <v>0</v>
      </c>
      <c r="K24" s="68">
        <f>'importacion Datos'!J24</f>
        <v>0</v>
      </c>
      <c r="L24" s="68">
        <f>'importacion Datos'!K24</f>
        <v>0</v>
      </c>
      <c r="M24" s="68">
        <f>'importacion Datos'!L24</f>
        <v>0</v>
      </c>
      <c r="N24" s="68">
        <f>'importacion Datos'!M24</f>
        <v>0</v>
      </c>
      <c r="O24" s="45">
        <f>SUM(C24:N24)</f>
        <v>6684149.84</v>
      </c>
      <c r="P24" s="35"/>
      <c r="Q24" s="62" t="s">
        <v>36</v>
      </c>
      <c r="R24" s="45">
        <v>15563600</v>
      </c>
      <c r="S24" s="45">
        <v>14762313.018</v>
      </c>
      <c r="T24" s="45">
        <v>9828058</v>
      </c>
      <c r="U24" s="45">
        <v>14126972</v>
      </c>
      <c r="V24" s="45">
        <v>13509155</v>
      </c>
      <c r="W24" s="45">
        <v>14285508.23</v>
      </c>
      <c r="X24" s="45">
        <f>O24</f>
        <v>6684149.84</v>
      </c>
    </row>
    <row r="25" spans="2:24" ht="12.75">
      <c r="B25" s="23" t="s">
        <v>37</v>
      </c>
      <c r="C25" s="69">
        <f>'importacion Datos'!B25</f>
        <v>1403750.62</v>
      </c>
      <c r="D25" s="69">
        <f>'importacion Datos'!C25</f>
        <v>1403750.62</v>
      </c>
      <c r="E25" s="69">
        <f>'importacion Datos'!D25</f>
        <v>1403750.62</v>
      </c>
      <c r="F25" s="69">
        <f>'importacion Datos'!E25</f>
        <v>1236448.8</v>
      </c>
      <c r="G25" s="69">
        <f>'importacion Datos'!F25</f>
        <v>1236448.8</v>
      </c>
      <c r="H25" s="69">
        <f>'importacion Datos'!G25</f>
        <v>0</v>
      </c>
      <c r="I25" s="69">
        <f>'importacion Datos'!H25</f>
        <v>0</v>
      </c>
      <c r="J25" s="69">
        <f>'importacion Datos'!I25</f>
        <v>0</v>
      </c>
      <c r="K25" s="69">
        <f>'importacion Datos'!J25</f>
        <v>0</v>
      </c>
      <c r="L25" s="69">
        <f>'importacion Datos'!K25</f>
        <v>0</v>
      </c>
      <c r="M25" s="69">
        <f>'importacion Datos'!L25</f>
        <v>0</v>
      </c>
      <c r="N25" s="69">
        <f>'importacion Datos'!M25</f>
        <v>0</v>
      </c>
      <c r="O25" s="64">
        <f>SUM(C25:N25)</f>
        <v>6684149.46</v>
      </c>
      <c r="P25" s="35"/>
      <c r="Q25" s="65" t="s">
        <v>37</v>
      </c>
      <c r="R25" s="64">
        <v>7781800</v>
      </c>
      <c r="S25" s="64">
        <v>14762313.018</v>
      </c>
      <c r="T25" s="64">
        <v>9828058</v>
      </c>
      <c r="U25" s="64">
        <v>14126972</v>
      </c>
      <c r="V25" s="64">
        <v>13509155</v>
      </c>
      <c r="W25" s="64">
        <v>14285708.23</v>
      </c>
      <c r="X25" s="64">
        <f>O25</f>
        <v>6684149.46</v>
      </c>
    </row>
    <row r="26" spans="2:24" ht="12.75">
      <c r="B26" s="26" t="s">
        <v>38</v>
      </c>
      <c r="C26" s="66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60" t="s">
        <v>0</v>
      </c>
      <c r="P26" s="53"/>
      <c r="Q26" s="26" t="s">
        <v>38</v>
      </c>
      <c r="S26" s="60" t="s">
        <v>0</v>
      </c>
      <c r="T26" s="53"/>
      <c r="U26" s="53"/>
      <c r="V26" s="53"/>
      <c r="W26" s="53"/>
      <c r="X26" s="53"/>
    </row>
    <row r="27" spans="2:24" ht="12.75">
      <c r="B27" s="32" t="s">
        <v>39</v>
      </c>
      <c r="C27" s="70">
        <f>'importacion Datos'!B27</f>
        <v>16</v>
      </c>
      <c r="D27" s="70">
        <f>'importacion Datos'!C27</f>
        <v>16</v>
      </c>
      <c r="E27" s="70">
        <f>'importacion Datos'!D27</f>
        <v>16</v>
      </c>
      <c r="F27" s="70">
        <f>'importacion Datos'!E27</f>
        <v>16</v>
      </c>
      <c r="G27" s="70">
        <f>'importacion Datos'!F27</f>
        <v>16</v>
      </c>
      <c r="H27" s="70">
        <f>'importacion Datos'!G27</f>
        <v>0</v>
      </c>
      <c r="I27" s="70">
        <f>'importacion Datos'!H27</f>
        <v>0</v>
      </c>
      <c r="J27" s="70">
        <f>'importacion Datos'!I27</f>
        <v>0</v>
      </c>
      <c r="K27" s="70">
        <f>'importacion Datos'!J27</f>
        <v>0</v>
      </c>
      <c r="L27" s="70">
        <f>'importacion Datos'!K27</f>
        <v>0</v>
      </c>
      <c r="M27" s="70">
        <f>'importacion Datos'!L27</f>
        <v>0</v>
      </c>
      <c r="N27" s="70">
        <f>'importacion Datos'!M27</f>
        <v>0</v>
      </c>
      <c r="O27" s="71">
        <f aca="true" t="shared" si="1" ref="O27:O33">SUM(C27:N27)</f>
        <v>80</v>
      </c>
      <c r="P27" s="53"/>
      <c r="Q27" s="61" t="s">
        <v>39</v>
      </c>
      <c r="R27" s="71"/>
      <c r="S27" s="71">
        <v>0</v>
      </c>
      <c r="T27" s="71">
        <v>132</v>
      </c>
      <c r="U27" s="71">
        <v>192</v>
      </c>
      <c r="V27" s="71">
        <v>192</v>
      </c>
      <c r="W27" s="71">
        <v>192</v>
      </c>
      <c r="X27" s="71">
        <f>O27</f>
        <v>80</v>
      </c>
    </row>
    <row r="28" spans="2:24" ht="12.75">
      <c r="B28" s="19" t="s">
        <v>40</v>
      </c>
      <c r="C28" s="72">
        <f>'importacion Datos'!B28</f>
        <v>0</v>
      </c>
      <c r="D28" s="72">
        <f>'importacion Datos'!C28</f>
        <v>0</v>
      </c>
      <c r="E28" s="72">
        <f>'importacion Datos'!D28</f>
        <v>0</v>
      </c>
      <c r="F28" s="72">
        <f>'importacion Datos'!E28</f>
        <v>0</v>
      </c>
      <c r="G28" s="72">
        <f>'importacion Datos'!F28</f>
        <v>0</v>
      </c>
      <c r="H28" s="72">
        <f>'importacion Datos'!G28</f>
        <v>0</v>
      </c>
      <c r="I28" s="72">
        <f>'importacion Datos'!H28</f>
        <v>0</v>
      </c>
      <c r="J28" s="72">
        <f>'importacion Datos'!I28</f>
        <v>0</v>
      </c>
      <c r="K28" s="72">
        <f>'importacion Datos'!J28</f>
        <v>0</v>
      </c>
      <c r="L28" s="72">
        <f>'importacion Datos'!K28</f>
        <v>0</v>
      </c>
      <c r="M28" s="72">
        <f>'importacion Datos'!L28</f>
        <v>0</v>
      </c>
      <c r="N28" s="72">
        <f>'importacion Datos'!M28</f>
        <v>0</v>
      </c>
      <c r="O28" s="73">
        <f t="shared" si="1"/>
        <v>0</v>
      </c>
      <c r="P28" s="53"/>
      <c r="Q28" s="62" t="s">
        <v>40</v>
      </c>
      <c r="R28" s="73"/>
      <c r="S28" s="73">
        <v>0</v>
      </c>
      <c r="T28" s="73">
        <v>0</v>
      </c>
      <c r="U28" s="73">
        <v>18</v>
      </c>
      <c r="V28" s="73">
        <v>144</v>
      </c>
      <c r="W28" s="73">
        <v>144</v>
      </c>
      <c r="X28" s="73">
        <f aca="true" t="shared" si="2" ref="X28:X33">O28</f>
        <v>0</v>
      </c>
    </row>
    <row r="29" spans="2:24" ht="12.75">
      <c r="B29" s="19" t="s">
        <v>41</v>
      </c>
      <c r="C29" s="72">
        <f>'importacion Datos'!B29</f>
        <v>0</v>
      </c>
      <c r="D29" s="72">
        <f>'importacion Datos'!C29</f>
        <v>0</v>
      </c>
      <c r="E29" s="72">
        <f>'importacion Datos'!D29</f>
        <v>0</v>
      </c>
      <c r="F29" s="72">
        <f>'importacion Datos'!E29</f>
        <v>0</v>
      </c>
      <c r="G29" s="72">
        <f>'importacion Datos'!F29</f>
        <v>0</v>
      </c>
      <c r="H29" s="72">
        <f>'importacion Datos'!G29</f>
        <v>0</v>
      </c>
      <c r="I29" s="72">
        <f>'importacion Datos'!H29</f>
        <v>0</v>
      </c>
      <c r="J29" s="72">
        <f>'importacion Datos'!I29</f>
        <v>0</v>
      </c>
      <c r="K29" s="72">
        <f>'importacion Datos'!J29</f>
        <v>0</v>
      </c>
      <c r="L29" s="72">
        <f>'importacion Datos'!K29</f>
        <v>0</v>
      </c>
      <c r="M29" s="72">
        <f>'importacion Datos'!L29</f>
        <v>0</v>
      </c>
      <c r="N29" s="72">
        <f>'importacion Datos'!M29</f>
        <v>0</v>
      </c>
      <c r="O29" s="73">
        <f t="shared" si="1"/>
        <v>0</v>
      </c>
      <c r="P29" s="53"/>
      <c r="Q29" s="62" t="s">
        <v>41</v>
      </c>
      <c r="R29" s="73"/>
      <c r="S29" s="73">
        <v>0</v>
      </c>
      <c r="T29" s="73">
        <v>0</v>
      </c>
      <c r="U29" s="73">
        <v>18</v>
      </c>
      <c r="V29" s="73">
        <v>144</v>
      </c>
      <c r="W29" s="73">
        <v>144</v>
      </c>
      <c r="X29" s="73">
        <f t="shared" si="2"/>
        <v>0</v>
      </c>
    </row>
    <row r="30" spans="2:24" ht="12.75">
      <c r="B30" s="19" t="s">
        <v>42</v>
      </c>
      <c r="C30" s="72">
        <f>'importacion Datos'!B30</f>
        <v>0</v>
      </c>
      <c r="D30" s="72">
        <f>'importacion Datos'!C30</f>
        <v>0</v>
      </c>
      <c r="E30" s="72">
        <f>'importacion Datos'!D30</f>
        <v>0</v>
      </c>
      <c r="F30" s="72">
        <f>'importacion Datos'!E30</f>
        <v>0</v>
      </c>
      <c r="G30" s="72">
        <f>'importacion Datos'!F30</f>
        <v>0</v>
      </c>
      <c r="H30" s="72">
        <f>'importacion Datos'!G30</f>
        <v>0</v>
      </c>
      <c r="I30" s="72">
        <f>'importacion Datos'!H30</f>
        <v>0</v>
      </c>
      <c r="J30" s="72">
        <f>'importacion Datos'!I30</f>
        <v>0</v>
      </c>
      <c r="K30" s="72">
        <f>'importacion Datos'!J30</f>
        <v>0</v>
      </c>
      <c r="L30" s="72">
        <f>'importacion Datos'!K30</f>
        <v>0</v>
      </c>
      <c r="M30" s="72">
        <f>'importacion Datos'!L30</f>
        <v>0</v>
      </c>
      <c r="N30" s="72">
        <f>'importacion Datos'!M30</f>
        <v>0</v>
      </c>
      <c r="O30" s="73">
        <f t="shared" si="1"/>
        <v>0</v>
      </c>
      <c r="P30" s="53"/>
      <c r="Q30" s="62" t="s">
        <v>42</v>
      </c>
      <c r="R30" s="73"/>
      <c r="S30" s="73">
        <v>0</v>
      </c>
      <c r="T30" s="73">
        <v>0</v>
      </c>
      <c r="U30" s="73">
        <v>0</v>
      </c>
      <c r="V30" s="73">
        <v>3</v>
      </c>
      <c r="W30" s="73">
        <v>4</v>
      </c>
      <c r="X30" s="73">
        <f t="shared" si="2"/>
        <v>0</v>
      </c>
    </row>
    <row r="31" spans="2:24" ht="12.75">
      <c r="B31" s="19" t="s">
        <v>43</v>
      </c>
      <c r="C31" s="72">
        <f>'importacion Datos'!B31</f>
        <v>0</v>
      </c>
      <c r="D31" s="72">
        <f>'importacion Datos'!C31</f>
        <v>0</v>
      </c>
      <c r="E31" s="72">
        <f>'importacion Datos'!D31</f>
        <v>0</v>
      </c>
      <c r="F31" s="72">
        <f>'importacion Datos'!E31</f>
        <v>0</v>
      </c>
      <c r="G31" s="72">
        <f>'importacion Datos'!F31</f>
        <v>0</v>
      </c>
      <c r="H31" s="72">
        <f>'importacion Datos'!G31</f>
        <v>0</v>
      </c>
      <c r="I31" s="72">
        <f>'importacion Datos'!H31</f>
        <v>0</v>
      </c>
      <c r="J31" s="72">
        <f>'importacion Datos'!I31</f>
        <v>0</v>
      </c>
      <c r="K31" s="72">
        <f>'importacion Datos'!J31</f>
        <v>0</v>
      </c>
      <c r="L31" s="72">
        <f>'importacion Datos'!K31</f>
        <v>0</v>
      </c>
      <c r="M31" s="72">
        <f>'importacion Datos'!L31</f>
        <v>0</v>
      </c>
      <c r="N31" s="72">
        <f>'importacion Datos'!M31</f>
        <v>0</v>
      </c>
      <c r="O31" s="73">
        <f t="shared" si="1"/>
        <v>0</v>
      </c>
      <c r="P31" s="53"/>
      <c r="Q31" s="62" t="s">
        <v>43</v>
      </c>
      <c r="R31" s="73"/>
      <c r="S31" s="73">
        <v>0</v>
      </c>
      <c r="T31" s="73">
        <v>0</v>
      </c>
      <c r="U31" s="73">
        <v>0</v>
      </c>
      <c r="V31" s="73">
        <v>3</v>
      </c>
      <c r="W31" s="73">
        <v>2</v>
      </c>
      <c r="X31" s="73">
        <f t="shared" si="2"/>
        <v>0</v>
      </c>
    </row>
    <row r="32" spans="2:24" ht="12.75">
      <c r="B32" s="19" t="s">
        <v>44</v>
      </c>
      <c r="C32" s="72">
        <f>'importacion Datos'!B32</f>
        <v>0</v>
      </c>
      <c r="D32" s="72">
        <f>'importacion Datos'!C32</f>
        <v>0</v>
      </c>
      <c r="E32" s="72">
        <f>'importacion Datos'!D32</f>
        <v>0</v>
      </c>
      <c r="F32" s="72">
        <f>'importacion Datos'!E32</f>
        <v>0</v>
      </c>
      <c r="G32" s="72">
        <f>'importacion Datos'!F32</f>
        <v>0</v>
      </c>
      <c r="H32" s="72">
        <f>'importacion Datos'!G32</f>
        <v>0</v>
      </c>
      <c r="I32" s="72">
        <f>'importacion Datos'!H32</f>
        <v>0</v>
      </c>
      <c r="J32" s="72">
        <f>'importacion Datos'!I32</f>
        <v>0</v>
      </c>
      <c r="K32" s="72">
        <f>'importacion Datos'!J32</f>
        <v>0</v>
      </c>
      <c r="L32" s="72">
        <f>'importacion Datos'!K32</f>
        <v>0</v>
      </c>
      <c r="M32" s="72">
        <f>'importacion Datos'!L32</f>
        <v>0</v>
      </c>
      <c r="N32" s="72">
        <f>'importacion Datos'!M32</f>
        <v>0</v>
      </c>
      <c r="O32" s="73">
        <f t="shared" si="1"/>
        <v>0</v>
      </c>
      <c r="P32" s="53"/>
      <c r="Q32" s="62" t="s">
        <v>44</v>
      </c>
      <c r="R32" s="73"/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f t="shared" si="2"/>
        <v>0</v>
      </c>
    </row>
    <row r="33" spans="2:24" ht="12.75">
      <c r="B33" s="23" t="s">
        <v>45</v>
      </c>
      <c r="C33" s="74">
        <f>'importacion Datos'!B33</f>
        <v>0</v>
      </c>
      <c r="D33" s="74">
        <f>'importacion Datos'!C33</f>
        <v>0</v>
      </c>
      <c r="E33" s="74">
        <f>'importacion Datos'!D33</f>
        <v>0</v>
      </c>
      <c r="F33" s="74">
        <f>'importacion Datos'!E33</f>
        <v>0</v>
      </c>
      <c r="G33" s="74">
        <f>'importacion Datos'!F33</f>
        <v>0</v>
      </c>
      <c r="H33" s="74">
        <f>'importacion Datos'!G33</f>
        <v>0</v>
      </c>
      <c r="I33" s="74">
        <f>'importacion Datos'!H33</f>
        <v>0</v>
      </c>
      <c r="J33" s="74">
        <f>'importacion Datos'!I33</f>
        <v>0</v>
      </c>
      <c r="K33" s="74">
        <f>'importacion Datos'!J33</f>
        <v>0</v>
      </c>
      <c r="L33" s="74">
        <f>'importacion Datos'!K33</f>
        <v>0</v>
      </c>
      <c r="M33" s="74">
        <f>'importacion Datos'!L33</f>
        <v>0</v>
      </c>
      <c r="N33" s="74">
        <f>'importacion Datos'!M33</f>
        <v>0</v>
      </c>
      <c r="O33" s="52">
        <f t="shared" si="1"/>
        <v>0</v>
      </c>
      <c r="P33" s="53"/>
      <c r="Q33" s="65" t="s">
        <v>45</v>
      </c>
      <c r="R33" s="52"/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f t="shared" si="2"/>
        <v>0</v>
      </c>
    </row>
    <row r="34" spans="2:24" ht="12.75">
      <c r="B34" s="26" t="s">
        <v>46</v>
      </c>
      <c r="C34" s="66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60" t="s">
        <v>0</v>
      </c>
      <c r="P34" s="53"/>
      <c r="Q34" s="26" t="s">
        <v>46</v>
      </c>
      <c r="S34" s="60" t="s">
        <v>0</v>
      </c>
      <c r="T34" s="53"/>
      <c r="U34" s="53"/>
      <c r="V34" s="53"/>
      <c r="W34" s="53"/>
      <c r="X34" s="53"/>
    </row>
    <row r="35" spans="2:24" ht="12.75">
      <c r="B35" s="32" t="s">
        <v>47</v>
      </c>
      <c r="C35" s="67">
        <f>'importacion Datos'!B35</f>
        <v>4454</v>
      </c>
      <c r="D35" s="67">
        <f>'importacion Datos'!C35</f>
        <v>4454</v>
      </c>
      <c r="E35" s="67">
        <f>'importacion Datos'!D35</f>
        <v>4454</v>
      </c>
      <c r="F35" s="67">
        <f>'importacion Datos'!E35</f>
        <v>4454</v>
      </c>
      <c r="G35" s="67">
        <f>'importacion Datos'!F35</f>
        <v>5686</v>
      </c>
      <c r="H35" s="67">
        <f>'importacion Datos'!G35</f>
        <v>0</v>
      </c>
      <c r="I35" s="67">
        <f>'importacion Datos'!H35</f>
        <v>0</v>
      </c>
      <c r="J35" s="67">
        <f>'importacion Datos'!I35</f>
        <v>0</v>
      </c>
      <c r="K35" s="67">
        <f>'importacion Datos'!J35</f>
        <v>0</v>
      </c>
      <c r="L35" s="67">
        <f>'importacion Datos'!K35</f>
        <v>0</v>
      </c>
      <c r="M35" s="67">
        <f>'importacion Datos'!L35</f>
        <v>0</v>
      </c>
      <c r="N35" s="67">
        <f>'importacion Datos'!M35</f>
        <v>0</v>
      </c>
      <c r="O35" s="34">
        <f>AVERAGE(C35:N35)</f>
        <v>1958.5</v>
      </c>
      <c r="P35" s="35"/>
      <c r="Q35" s="61" t="s">
        <v>47</v>
      </c>
      <c r="R35" s="34">
        <v>0</v>
      </c>
      <c r="S35" s="34">
        <v>0</v>
      </c>
      <c r="T35" s="34">
        <v>1700</v>
      </c>
      <c r="U35" s="34">
        <v>3725.9166666666665</v>
      </c>
      <c r="V35" s="34">
        <v>3881.75</v>
      </c>
      <c r="W35" s="34">
        <v>4186.416666666667</v>
      </c>
      <c r="X35" s="34">
        <f>O35</f>
        <v>1958.5</v>
      </c>
    </row>
    <row r="36" spans="2:24" ht="12.75">
      <c r="B36" s="19" t="s">
        <v>48</v>
      </c>
      <c r="C36" s="68">
        <f>'importacion Datos'!B36</f>
        <v>10237</v>
      </c>
      <c r="D36" s="68">
        <f>'importacion Datos'!C36</f>
        <v>10237</v>
      </c>
      <c r="E36" s="68">
        <f>'importacion Datos'!D36</f>
        <v>10237</v>
      </c>
      <c r="F36" s="68">
        <f>'importacion Datos'!E36</f>
        <v>10237</v>
      </c>
      <c r="G36" s="68">
        <f>'importacion Datos'!F36</f>
        <v>10379</v>
      </c>
      <c r="H36" s="68">
        <f>'importacion Datos'!G36</f>
        <v>0</v>
      </c>
      <c r="I36" s="68">
        <f>'importacion Datos'!H36</f>
        <v>0</v>
      </c>
      <c r="J36" s="68">
        <f>'importacion Datos'!I36</f>
        <v>0</v>
      </c>
      <c r="K36" s="68">
        <f>'importacion Datos'!J36</f>
        <v>0</v>
      </c>
      <c r="L36" s="68">
        <f>'importacion Datos'!K36</f>
        <v>0</v>
      </c>
      <c r="M36" s="68">
        <f>'importacion Datos'!L36</f>
        <v>0</v>
      </c>
      <c r="N36" s="68">
        <f>'importacion Datos'!M36</f>
        <v>0</v>
      </c>
      <c r="O36" s="45">
        <f>AVERAGE(C36:N36)</f>
        <v>4277.25</v>
      </c>
      <c r="P36" s="35"/>
      <c r="Q36" s="62" t="s">
        <v>48</v>
      </c>
      <c r="R36" s="45">
        <v>18500</v>
      </c>
      <c r="S36" s="45">
        <v>19414</v>
      </c>
      <c r="T36" s="45">
        <v>14245</v>
      </c>
      <c r="U36" s="45">
        <v>8958.75</v>
      </c>
      <c r="V36" s="45">
        <v>9664.666666666666</v>
      </c>
      <c r="W36" s="45">
        <v>9887.833333333334</v>
      </c>
      <c r="X36" s="45">
        <f>O36</f>
        <v>4277.25</v>
      </c>
    </row>
    <row r="37" spans="2:24" ht="12.75">
      <c r="B37" s="19" t="s">
        <v>49</v>
      </c>
      <c r="C37" s="68">
        <f>'importacion Datos'!B37</f>
        <v>8342</v>
      </c>
      <c r="D37" s="68">
        <f>'importacion Datos'!C37</f>
        <v>8342</v>
      </c>
      <c r="E37" s="68">
        <f>'importacion Datos'!D37</f>
        <v>8342</v>
      </c>
      <c r="F37" s="68">
        <f>'importacion Datos'!E37</f>
        <v>8342</v>
      </c>
      <c r="G37" s="68">
        <f>'importacion Datos'!F37</f>
        <v>8342</v>
      </c>
      <c r="H37" s="68">
        <f>'importacion Datos'!G37</f>
        <v>0</v>
      </c>
      <c r="I37" s="68">
        <f>'importacion Datos'!H37</f>
        <v>0</v>
      </c>
      <c r="J37" s="68">
        <f>'importacion Datos'!I37</f>
        <v>0</v>
      </c>
      <c r="K37" s="68">
        <f>'importacion Datos'!J37</f>
        <v>0</v>
      </c>
      <c r="L37" s="68">
        <f>'importacion Datos'!K37</f>
        <v>0</v>
      </c>
      <c r="M37" s="68">
        <f>'importacion Datos'!L37</f>
        <v>0</v>
      </c>
      <c r="N37" s="68">
        <f>'importacion Datos'!M37</f>
        <v>0</v>
      </c>
      <c r="O37" s="45">
        <f>AVERAGE(C37:N37)</f>
        <v>3475.8333333333335</v>
      </c>
      <c r="P37" s="35"/>
      <c r="Q37" s="62" t="s">
        <v>49</v>
      </c>
      <c r="R37" s="45">
        <v>1586</v>
      </c>
      <c r="S37" s="45">
        <v>1286</v>
      </c>
      <c r="T37" s="45">
        <v>4500</v>
      </c>
      <c r="U37" s="45">
        <v>7424.166666666667</v>
      </c>
      <c r="V37" s="45">
        <v>7883.75</v>
      </c>
      <c r="W37" s="45">
        <v>8203.916666666666</v>
      </c>
      <c r="X37" s="45">
        <f>O37</f>
        <v>3475.8333333333335</v>
      </c>
    </row>
    <row r="38" spans="2:24" ht="12.75">
      <c r="B38" s="23" t="s">
        <v>50</v>
      </c>
      <c r="C38" s="69">
        <f>'importacion Datos'!B38</f>
        <v>1439</v>
      </c>
      <c r="D38" s="69">
        <f>'importacion Datos'!C38</f>
        <v>1439</v>
      </c>
      <c r="E38" s="69">
        <f>'importacion Datos'!D38</f>
        <v>1439</v>
      </c>
      <c r="F38" s="69">
        <f>'importacion Datos'!E38</f>
        <v>1439</v>
      </c>
      <c r="G38" s="69">
        <f>'importacion Datos'!F38</f>
        <v>1439</v>
      </c>
      <c r="H38" s="69">
        <f>'importacion Datos'!G38</f>
        <v>0</v>
      </c>
      <c r="I38" s="69">
        <f>'importacion Datos'!H38</f>
        <v>0</v>
      </c>
      <c r="J38" s="69">
        <f>'importacion Datos'!I38</f>
        <v>0</v>
      </c>
      <c r="K38" s="69">
        <f>'importacion Datos'!J38</f>
        <v>0</v>
      </c>
      <c r="L38" s="69">
        <f>'importacion Datos'!K38</f>
        <v>0</v>
      </c>
      <c r="M38" s="69">
        <f>'importacion Datos'!L38</f>
        <v>0</v>
      </c>
      <c r="N38" s="69">
        <f>'importacion Datos'!M38</f>
        <v>0</v>
      </c>
      <c r="O38" s="64">
        <f>AVERAGE(C38:N38)</f>
        <v>599.5833333333334</v>
      </c>
      <c r="P38" s="35"/>
      <c r="Q38" s="65" t="s">
        <v>50</v>
      </c>
      <c r="R38" s="64">
        <v>1500</v>
      </c>
      <c r="S38" s="64">
        <v>1604</v>
      </c>
      <c r="T38" s="64">
        <v>1800</v>
      </c>
      <c r="U38" s="64">
        <v>2176.4166666666665</v>
      </c>
      <c r="V38" s="64">
        <v>1372.5833333333333</v>
      </c>
      <c r="W38" s="64">
        <v>1399</v>
      </c>
      <c r="X38" s="64">
        <f>O38</f>
        <v>599.5833333333334</v>
      </c>
    </row>
    <row r="39" spans="2:24" ht="12.75">
      <c r="B39" s="26" t="s">
        <v>51</v>
      </c>
      <c r="C39" s="66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60" t="s">
        <v>0</v>
      </c>
      <c r="P39" s="53"/>
      <c r="Q39" s="26" t="s">
        <v>51</v>
      </c>
      <c r="S39" s="60" t="s">
        <v>0</v>
      </c>
      <c r="T39" s="53"/>
      <c r="U39" s="53"/>
      <c r="V39" s="53"/>
      <c r="W39" s="53"/>
      <c r="X39" s="53"/>
    </row>
    <row r="40" spans="2:24" ht="12.75">
      <c r="B40" s="32" t="s">
        <v>52</v>
      </c>
      <c r="C40" s="70">
        <f>'importacion Datos'!B40</f>
        <v>53</v>
      </c>
      <c r="D40" s="70">
        <f>'importacion Datos'!C40</f>
        <v>53</v>
      </c>
      <c r="E40" s="70">
        <f>'importacion Datos'!D40</f>
        <v>53</v>
      </c>
      <c r="F40" s="70">
        <f>'importacion Datos'!E40</f>
        <v>53</v>
      </c>
      <c r="G40" s="70">
        <f>'importacion Datos'!F40</f>
        <v>53</v>
      </c>
      <c r="H40" s="70">
        <f>'importacion Datos'!G40</f>
        <v>0</v>
      </c>
      <c r="I40" s="70">
        <f>'importacion Datos'!H40</f>
        <v>0</v>
      </c>
      <c r="J40" s="70">
        <f>'importacion Datos'!I40</f>
        <v>0</v>
      </c>
      <c r="K40" s="70">
        <f>'importacion Datos'!J40</f>
        <v>0</v>
      </c>
      <c r="L40" s="70">
        <f>'importacion Datos'!K40</f>
        <v>0</v>
      </c>
      <c r="M40" s="70">
        <f>'importacion Datos'!L40</f>
        <v>0</v>
      </c>
      <c r="N40" s="70">
        <f>'importacion Datos'!M40</f>
        <v>0</v>
      </c>
      <c r="O40" s="75">
        <f>N40</f>
        <v>0</v>
      </c>
      <c r="P40" s="76"/>
      <c r="Q40" s="61" t="s">
        <v>52</v>
      </c>
      <c r="R40" s="75">
        <v>31</v>
      </c>
      <c r="S40" s="75">
        <v>70</v>
      </c>
      <c r="T40" s="75">
        <v>70</v>
      </c>
      <c r="U40" s="75">
        <v>71</v>
      </c>
      <c r="V40" s="75">
        <v>61</v>
      </c>
      <c r="W40" s="75">
        <v>62</v>
      </c>
      <c r="X40" s="75">
        <f>O40</f>
        <v>0</v>
      </c>
    </row>
    <row r="41" spans="2:24" ht="12.75">
      <c r="B41" s="19" t="s">
        <v>53</v>
      </c>
      <c r="C41" s="72">
        <f>'importacion Datos'!B41</f>
        <v>20</v>
      </c>
      <c r="D41" s="72">
        <f>'importacion Datos'!C41</f>
        <v>20</v>
      </c>
      <c r="E41" s="72">
        <f>'importacion Datos'!D41</f>
        <v>20</v>
      </c>
      <c r="F41" s="72">
        <f>'importacion Datos'!E41</f>
        <v>20</v>
      </c>
      <c r="G41" s="72">
        <f>'importacion Datos'!F41</f>
        <v>20</v>
      </c>
      <c r="H41" s="72">
        <f>'importacion Datos'!G41</f>
        <v>0</v>
      </c>
      <c r="I41" s="72">
        <f>'importacion Datos'!H41</f>
        <v>0</v>
      </c>
      <c r="J41" s="72">
        <f>'importacion Datos'!I41</f>
        <v>0</v>
      </c>
      <c r="K41" s="72">
        <f>'importacion Datos'!J41</f>
        <v>0</v>
      </c>
      <c r="L41" s="72">
        <f>'importacion Datos'!K41</f>
        <v>0</v>
      </c>
      <c r="M41" s="72">
        <f>'importacion Datos'!L41</f>
        <v>0</v>
      </c>
      <c r="N41" s="72">
        <f>'importacion Datos'!M41</f>
        <v>0</v>
      </c>
      <c r="O41" s="77">
        <f>N41</f>
        <v>0</v>
      </c>
      <c r="P41" s="76"/>
      <c r="Q41" s="62" t="s">
        <v>53</v>
      </c>
      <c r="R41" s="77">
        <v>7</v>
      </c>
      <c r="S41" s="77">
        <v>21</v>
      </c>
      <c r="T41" s="77">
        <v>21</v>
      </c>
      <c r="U41" s="77">
        <v>26</v>
      </c>
      <c r="V41" s="77">
        <v>25</v>
      </c>
      <c r="W41" s="77">
        <v>27</v>
      </c>
      <c r="X41" s="77">
        <f>O41</f>
        <v>0</v>
      </c>
    </row>
    <row r="42" spans="2:24" ht="12.75">
      <c r="B42" s="23" t="s">
        <v>54</v>
      </c>
      <c r="C42" s="74">
        <f>'importacion Datos'!B42</f>
        <v>88</v>
      </c>
      <c r="D42" s="74">
        <f>'importacion Datos'!C42</f>
        <v>88</v>
      </c>
      <c r="E42" s="74">
        <f>'importacion Datos'!D42</f>
        <v>88</v>
      </c>
      <c r="F42" s="74">
        <f>'importacion Datos'!E42</f>
        <v>88</v>
      </c>
      <c r="G42" s="74">
        <f>'importacion Datos'!F42</f>
        <v>88</v>
      </c>
      <c r="H42" s="74">
        <f>'importacion Datos'!G42</f>
        <v>0</v>
      </c>
      <c r="I42" s="74">
        <f>'importacion Datos'!H42</f>
        <v>0</v>
      </c>
      <c r="J42" s="74">
        <f>'importacion Datos'!I42</f>
        <v>0</v>
      </c>
      <c r="K42" s="74">
        <f>'importacion Datos'!J42</f>
        <v>0</v>
      </c>
      <c r="L42" s="74">
        <f>'importacion Datos'!K42</f>
        <v>0</v>
      </c>
      <c r="M42" s="74">
        <f>'importacion Datos'!L42</f>
        <v>0</v>
      </c>
      <c r="N42" s="74">
        <f>'importacion Datos'!M42</f>
        <v>0</v>
      </c>
      <c r="O42" s="78">
        <f>N42</f>
        <v>0</v>
      </c>
      <c r="P42" s="76"/>
      <c r="Q42" s="65" t="s">
        <v>54</v>
      </c>
      <c r="R42" s="78">
        <v>14</v>
      </c>
      <c r="S42" s="78">
        <v>60</v>
      </c>
      <c r="T42" s="78">
        <v>60</v>
      </c>
      <c r="U42" s="78">
        <v>59</v>
      </c>
      <c r="V42" s="78">
        <v>70</v>
      </c>
      <c r="W42" s="78">
        <v>74</v>
      </c>
      <c r="X42" s="78">
        <f>O42</f>
        <v>0</v>
      </c>
    </row>
    <row r="43" spans="2:24" ht="12.75">
      <c r="B43" s="79" t="s">
        <v>55</v>
      </c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2"/>
      <c r="O43" s="83" t="s">
        <v>0</v>
      </c>
      <c r="P43" s="76"/>
      <c r="Q43" s="79" t="s">
        <v>55</v>
      </c>
      <c r="R43" s="83"/>
      <c r="S43" s="83"/>
      <c r="T43" s="83"/>
      <c r="U43" s="83"/>
      <c r="V43" s="83"/>
      <c r="W43" s="83"/>
      <c r="X43" s="83"/>
    </row>
    <row r="44" spans="2:24" ht="12.75">
      <c r="B44" s="84" t="s">
        <v>56</v>
      </c>
      <c r="C44" s="85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7"/>
      <c r="O44" s="88" t="s">
        <v>0</v>
      </c>
      <c r="P44" s="76"/>
      <c r="Q44" s="84" t="s">
        <v>56</v>
      </c>
      <c r="R44" s="88"/>
      <c r="S44" s="89"/>
      <c r="T44" s="89"/>
      <c r="U44" s="89"/>
      <c r="V44" s="89"/>
      <c r="W44" s="89"/>
      <c r="X44" s="89"/>
    </row>
    <row r="45" spans="2:24" ht="12.75">
      <c r="B45" s="32" t="s">
        <v>57</v>
      </c>
      <c r="C45" s="90">
        <f>'importacion Datos'!B45</f>
        <v>511694</v>
      </c>
      <c r="D45" s="90">
        <f>'importacion Datos'!C45</f>
        <v>511694</v>
      </c>
      <c r="E45" s="90">
        <f>'importacion Datos'!D45</f>
        <v>511694</v>
      </c>
      <c r="F45" s="90">
        <f>'importacion Datos'!E45</f>
        <v>511694</v>
      </c>
      <c r="G45" s="90">
        <f>'importacion Datos'!F45</f>
        <v>511694</v>
      </c>
      <c r="H45" s="90">
        <f>'importacion Datos'!G45</f>
        <v>0</v>
      </c>
      <c r="I45" s="90">
        <f>'importacion Datos'!H45</f>
        <v>0</v>
      </c>
      <c r="J45" s="90">
        <f>'importacion Datos'!I45</f>
        <v>0</v>
      </c>
      <c r="K45" s="90">
        <f>'importacion Datos'!J45</f>
        <v>0</v>
      </c>
      <c r="L45" s="90">
        <f>'importacion Datos'!K45</f>
        <v>0</v>
      </c>
      <c r="M45" s="90">
        <f>'importacion Datos'!L45</f>
        <v>0</v>
      </c>
      <c r="N45" s="90">
        <f>'importacion Datos'!M45</f>
        <v>0</v>
      </c>
      <c r="O45" s="91">
        <f aca="true" t="shared" si="3" ref="O45:O60">SUM(C45:N45)</f>
        <v>2558470</v>
      </c>
      <c r="P45" s="49"/>
      <c r="Q45" s="61" t="s">
        <v>57</v>
      </c>
      <c r="R45" s="92">
        <v>7214921.62</v>
      </c>
      <c r="S45" s="93">
        <v>0</v>
      </c>
      <c r="T45" s="94">
        <v>0</v>
      </c>
      <c r="U45" s="94">
        <v>6467968.079999999</v>
      </c>
      <c r="V45" s="94">
        <v>6255024.03</v>
      </c>
      <c r="W45" s="94">
        <v>6389873.119999999</v>
      </c>
      <c r="X45" s="94">
        <f>O45</f>
        <v>2558470</v>
      </c>
    </row>
    <row r="46" spans="2:24" ht="12.75">
      <c r="B46" s="19" t="s">
        <v>58</v>
      </c>
      <c r="C46" s="95">
        <f>'importacion Datos'!B46</f>
        <v>1658217.78</v>
      </c>
      <c r="D46" s="95">
        <f>'importacion Datos'!C46</f>
        <v>1898691.21</v>
      </c>
      <c r="E46" s="95">
        <f>'importacion Datos'!D46</f>
        <v>1553955.36</v>
      </c>
      <c r="F46" s="95">
        <f>'importacion Datos'!E46</f>
        <v>1716166.4</v>
      </c>
      <c r="G46" s="95">
        <f>'importacion Datos'!F46</f>
        <v>1716166.4</v>
      </c>
      <c r="H46" s="95">
        <f>'importacion Datos'!G46</f>
        <v>0</v>
      </c>
      <c r="I46" s="95">
        <f>'importacion Datos'!H46</f>
        <v>0</v>
      </c>
      <c r="J46" s="95">
        <f>'importacion Datos'!I46</f>
        <v>0</v>
      </c>
      <c r="K46" s="95">
        <f>'importacion Datos'!J46</f>
        <v>0</v>
      </c>
      <c r="L46" s="95">
        <f>'importacion Datos'!K46</f>
        <v>0</v>
      </c>
      <c r="M46" s="95">
        <f>'importacion Datos'!L46</f>
        <v>0</v>
      </c>
      <c r="N46" s="95">
        <f>'importacion Datos'!M46</f>
        <v>0</v>
      </c>
      <c r="O46" s="48">
        <f t="shared" si="3"/>
        <v>8543197.15</v>
      </c>
      <c r="P46" s="49"/>
      <c r="Q46" s="62" t="s">
        <v>58</v>
      </c>
      <c r="R46" s="96">
        <v>24880000</v>
      </c>
      <c r="S46" s="97">
        <v>0</v>
      </c>
      <c r="T46" s="98">
        <v>0</v>
      </c>
      <c r="U46" s="98">
        <v>30705518.259999998</v>
      </c>
      <c r="V46" s="98">
        <v>31147456.3</v>
      </c>
      <c r="W46" s="98">
        <v>23022196.75</v>
      </c>
      <c r="X46" s="98">
        <f>O46</f>
        <v>8543197.15</v>
      </c>
    </row>
    <row r="47" spans="2:24" ht="12.75">
      <c r="B47" s="19" t="s">
        <v>59</v>
      </c>
      <c r="C47" s="95">
        <f>'importacion Datos'!B47</f>
        <v>0</v>
      </c>
      <c r="D47" s="95">
        <f>'importacion Datos'!C47</f>
        <v>0</v>
      </c>
      <c r="E47" s="95">
        <f>'importacion Datos'!D47</f>
        <v>55000</v>
      </c>
      <c r="F47" s="95">
        <f>'importacion Datos'!E47</f>
        <v>21440</v>
      </c>
      <c r="G47" s="95">
        <f>'importacion Datos'!F47</f>
        <v>55000</v>
      </c>
      <c r="H47" s="95">
        <f>'importacion Datos'!G47</f>
        <v>0</v>
      </c>
      <c r="I47" s="95">
        <f>'importacion Datos'!H47</f>
        <v>0</v>
      </c>
      <c r="J47" s="95">
        <f>'importacion Datos'!I47</f>
        <v>0</v>
      </c>
      <c r="K47" s="95">
        <f>'importacion Datos'!J47</f>
        <v>0</v>
      </c>
      <c r="L47" s="95">
        <f>'importacion Datos'!K47</f>
        <v>0</v>
      </c>
      <c r="M47" s="95">
        <f>'importacion Datos'!L47</f>
        <v>0</v>
      </c>
      <c r="N47" s="95">
        <f>'importacion Datos'!M47</f>
        <v>0</v>
      </c>
      <c r="O47" s="48">
        <f t="shared" si="3"/>
        <v>131440</v>
      </c>
      <c r="P47" s="49"/>
      <c r="Q47" s="62" t="s">
        <v>59</v>
      </c>
      <c r="R47" s="96">
        <v>650000</v>
      </c>
      <c r="S47" s="97">
        <v>0</v>
      </c>
      <c r="T47" s="98">
        <v>0</v>
      </c>
      <c r="U47" s="98">
        <v>165000</v>
      </c>
      <c r="V47" s="98">
        <v>220000</v>
      </c>
      <c r="W47" s="98">
        <v>220000</v>
      </c>
      <c r="X47" s="98">
        <f>O47</f>
        <v>131440</v>
      </c>
    </row>
    <row r="48" spans="2:24" ht="12.75">
      <c r="B48" s="19" t="s">
        <v>60</v>
      </c>
      <c r="C48" s="95">
        <f>'importacion Datos'!B48</f>
        <v>1466416.9</v>
      </c>
      <c r="D48" s="95">
        <f>'importacion Datos'!C48</f>
        <v>1466416.9</v>
      </c>
      <c r="E48" s="95">
        <f>'importacion Datos'!D48</f>
        <v>1466416.9</v>
      </c>
      <c r="F48" s="95">
        <f>'importacion Datos'!E48</f>
        <v>1613058.59</v>
      </c>
      <c r="G48" s="95">
        <f>'importacion Datos'!F48</f>
        <v>1613058.59</v>
      </c>
      <c r="H48" s="95">
        <f>'importacion Datos'!G48</f>
        <v>0</v>
      </c>
      <c r="I48" s="95">
        <f>'importacion Datos'!H48</f>
        <v>0</v>
      </c>
      <c r="J48" s="95">
        <f>'importacion Datos'!I48</f>
        <v>0</v>
      </c>
      <c r="K48" s="95">
        <f>'importacion Datos'!J48</f>
        <v>0</v>
      </c>
      <c r="L48" s="95">
        <f>'importacion Datos'!K48</f>
        <v>0</v>
      </c>
      <c r="M48" s="95">
        <f>'importacion Datos'!L48</f>
        <v>0</v>
      </c>
      <c r="N48" s="95">
        <f>'importacion Datos'!M48</f>
        <v>0</v>
      </c>
      <c r="O48" s="48">
        <f t="shared" si="3"/>
        <v>7625367.879999999</v>
      </c>
      <c r="P48" s="49"/>
      <c r="Q48" s="62" t="s">
        <v>60</v>
      </c>
      <c r="R48" s="96">
        <v>10661451.51</v>
      </c>
      <c r="S48" s="97">
        <v>0</v>
      </c>
      <c r="T48" s="98">
        <v>0</v>
      </c>
      <c r="U48" s="98">
        <v>14761149.359999998</v>
      </c>
      <c r="V48" s="98">
        <v>16263460.33</v>
      </c>
      <c r="W48" s="98">
        <v>17597002.8</v>
      </c>
      <c r="X48" s="98">
        <f>O48</f>
        <v>7625367.879999999</v>
      </c>
    </row>
    <row r="49" spans="2:24" ht="12.75">
      <c r="B49" s="23" t="s">
        <v>61</v>
      </c>
      <c r="C49" s="99">
        <f>'importacion Datos'!B49</f>
        <v>3636328.68</v>
      </c>
      <c r="D49" s="99">
        <f>'importacion Datos'!C49</f>
        <v>3876802.11</v>
      </c>
      <c r="E49" s="99">
        <f>'importacion Datos'!D49</f>
        <v>3587066.26</v>
      </c>
      <c r="F49" s="99">
        <f>'importacion Datos'!E49</f>
        <v>3862358.99</v>
      </c>
      <c r="G49" s="99">
        <f>'importacion Datos'!F49</f>
        <v>3895918.99</v>
      </c>
      <c r="H49" s="99">
        <f>'importacion Datos'!G49</f>
        <v>0</v>
      </c>
      <c r="I49" s="99">
        <f>'importacion Datos'!H49</f>
        <v>0</v>
      </c>
      <c r="J49" s="99">
        <f>'importacion Datos'!I49</f>
        <v>0</v>
      </c>
      <c r="K49" s="99">
        <f>'importacion Datos'!J49</f>
        <v>0</v>
      </c>
      <c r="L49" s="99">
        <f>'importacion Datos'!K49</f>
        <v>0</v>
      </c>
      <c r="M49" s="99">
        <f>'importacion Datos'!L49</f>
        <v>0</v>
      </c>
      <c r="N49" s="99">
        <f>'importacion Datos'!M49</f>
        <v>0</v>
      </c>
      <c r="O49" s="100">
        <f>SUM(O45:O48)</f>
        <v>18858475.03</v>
      </c>
      <c r="P49" s="49"/>
      <c r="Q49" s="65" t="s">
        <v>61</v>
      </c>
      <c r="R49" s="101">
        <v>43406373.13</v>
      </c>
      <c r="S49" s="102">
        <v>0</v>
      </c>
      <c r="T49" s="103">
        <v>0</v>
      </c>
      <c r="U49" s="103">
        <v>52099635.699999996</v>
      </c>
      <c r="V49" s="103">
        <v>53885940.66</v>
      </c>
      <c r="W49" s="103">
        <v>47229072.67</v>
      </c>
      <c r="X49" s="103">
        <f>O49</f>
        <v>18858475.03</v>
      </c>
    </row>
    <row r="50" spans="2:24" ht="12.75">
      <c r="B50" s="26" t="s">
        <v>62</v>
      </c>
      <c r="C50" s="104"/>
      <c r="D50" s="105"/>
      <c r="E50" s="105"/>
      <c r="F50" s="105"/>
      <c r="G50" s="105"/>
      <c r="H50" s="105"/>
      <c r="I50" s="105"/>
      <c r="J50" s="105"/>
      <c r="K50" s="58"/>
      <c r="L50" s="105"/>
      <c r="M50" s="105"/>
      <c r="N50" s="59"/>
      <c r="O50" s="106" t="s">
        <v>0</v>
      </c>
      <c r="P50" s="49"/>
      <c r="Q50" s="26" t="s">
        <v>62</v>
      </c>
      <c r="S50" s="106" t="s">
        <v>0</v>
      </c>
      <c r="T50" s="106"/>
      <c r="U50" s="106"/>
      <c r="V50" s="106"/>
      <c r="W50" s="106"/>
      <c r="X50" s="106"/>
    </row>
    <row r="51" spans="2:24" ht="12.75">
      <c r="B51" s="32" t="s">
        <v>63</v>
      </c>
      <c r="C51" s="107">
        <f>'importacion Datos'!B51</f>
        <v>196084.72</v>
      </c>
      <c r="D51" s="107">
        <f>'importacion Datos'!C51</f>
        <v>196084.72</v>
      </c>
      <c r="E51" s="107">
        <f>'importacion Datos'!D51</f>
        <v>196084.72</v>
      </c>
      <c r="F51" s="107">
        <f>'importacion Datos'!E51</f>
        <v>196084.72</v>
      </c>
      <c r="G51" s="107">
        <f>'importacion Datos'!F51</f>
        <v>196084.72</v>
      </c>
      <c r="H51" s="107">
        <f>'importacion Datos'!G51</f>
        <v>0</v>
      </c>
      <c r="I51" s="107">
        <f>'importacion Datos'!H51</f>
        <v>0</v>
      </c>
      <c r="J51" s="107">
        <f>'importacion Datos'!I51</f>
        <v>0</v>
      </c>
      <c r="K51" s="107">
        <f>'importacion Datos'!J51</f>
        <v>0</v>
      </c>
      <c r="L51" s="107">
        <f>'importacion Datos'!K51</f>
        <v>0</v>
      </c>
      <c r="M51" s="107">
        <f>'importacion Datos'!L51</f>
        <v>0</v>
      </c>
      <c r="N51" s="107">
        <f>'importacion Datos'!M51</f>
        <v>0</v>
      </c>
      <c r="O51" s="91">
        <f t="shared" si="3"/>
        <v>980423.6</v>
      </c>
      <c r="P51" s="49"/>
      <c r="Q51" s="61" t="s">
        <v>63</v>
      </c>
      <c r="R51" s="91">
        <v>2250745.44</v>
      </c>
      <c r="S51" s="91">
        <v>0</v>
      </c>
      <c r="T51" s="91">
        <v>0</v>
      </c>
      <c r="U51" s="91">
        <v>2800248.48</v>
      </c>
      <c r="V51" s="91">
        <v>2764248.9600000004</v>
      </c>
      <c r="W51" s="91">
        <v>2751908.9400000004</v>
      </c>
      <c r="X51" s="91">
        <f>O51</f>
        <v>980423.6</v>
      </c>
    </row>
    <row r="52" spans="2:24" ht="12.75">
      <c r="B52" s="19" t="s">
        <v>64</v>
      </c>
      <c r="C52" s="50">
        <f>'importacion Datos'!B52</f>
        <v>69865.19</v>
      </c>
      <c r="D52" s="50">
        <f>'importacion Datos'!C52</f>
        <v>50094.74</v>
      </c>
      <c r="E52" s="50">
        <f>'importacion Datos'!D52</f>
        <v>50095.33</v>
      </c>
      <c r="F52" s="50">
        <f>'importacion Datos'!E52</f>
        <v>53007.31</v>
      </c>
      <c r="G52" s="50">
        <f>'importacion Datos'!F52</f>
        <v>53007.31</v>
      </c>
      <c r="H52" s="50">
        <f>'importacion Datos'!G52</f>
        <v>0</v>
      </c>
      <c r="I52" s="50">
        <f>'importacion Datos'!H52</f>
        <v>0</v>
      </c>
      <c r="J52" s="50">
        <f>'importacion Datos'!I52</f>
        <v>0</v>
      </c>
      <c r="K52" s="50">
        <f>'importacion Datos'!J52</f>
        <v>0</v>
      </c>
      <c r="L52" s="50">
        <f>'importacion Datos'!K52</f>
        <v>0</v>
      </c>
      <c r="M52" s="50">
        <f>'importacion Datos'!L52</f>
        <v>0</v>
      </c>
      <c r="N52" s="50">
        <f>'importacion Datos'!M52</f>
        <v>0</v>
      </c>
      <c r="O52" s="48">
        <f t="shared" si="3"/>
        <v>276069.88</v>
      </c>
      <c r="P52" s="49"/>
      <c r="Q52" s="62" t="s">
        <v>64</v>
      </c>
      <c r="R52" s="48">
        <v>1720000</v>
      </c>
      <c r="S52" s="48">
        <v>0</v>
      </c>
      <c r="T52" s="48">
        <v>0</v>
      </c>
      <c r="U52" s="48">
        <v>715172.3700000001</v>
      </c>
      <c r="V52" s="48">
        <v>678653.43</v>
      </c>
      <c r="W52" s="48">
        <v>593664.6799999999</v>
      </c>
      <c r="X52" s="48">
        <f>O52</f>
        <v>276069.88</v>
      </c>
    </row>
    <row r="53" spans="2:24" ht="12.75">
      <c r="B53" s="19" t="s">
        <v>65</v>
      </c>
      <c r="C53" s="50">
        <f>'importacion Datos'!B53</f>
        <v>1500</v>
      </c>
      <c r="D53" s="50">
        <f>'importacion Datos'!C53</f>
        <v>1500</v>
      </c>
      <c r="E53" s="50">
        <f>'importacion Datos'!D53</f>
        <v>1500</v>
      </c>
      <c r="F53" s="50">
        <f>'importacion Datos'!E53</f>
        <v>1500</v>
      </c>
      <c r="G53" s="50">
        <f>'importacion Datos'!F53</f>
        <v>1500</v>
      </c>
      <c r="H53" s="50">
        <f>'importacion Datos'!G53</f>
        <v>0</v>
      </c>
      <c r="I53" s="50">
        <f>'importacion Datos'!H53</f>
        <v>0</v>
      </c>
      <c r="J53" s="50">
        <f>'importacion Datos'!I53</f>
        <v>0</v>
      </c>
      <c r="K53" s="50">
        <f>'importacion Datos'!J53</f>
        <v>0</v>
      </c>
      <c r="L53" s="50">
        <f>'importacion Datos'!K53</f>
        <v>0</v>
      </c>
      <c r="M53" s="50">
        <f>'importacion Datos'!L53</f>
        <v>0</v>
      </c>
      <c r="N53" s="50">
        <f>'importacion Datos'!M53</f>
        <v>0</v>
      </c>
      <c r="O53" s="48">
        <f t="shared" si="3"/>
        <v>7500</v>
      </c>
      <c r="P53" s="49"/>
      <c r="Q53" s="62" t="s">
        <v>65</v>
      </c>
      <c r="R53" s="48">
        <v>0</v>
      </c>
      <c r="S53" s="48">
        <v>0</v>
      </c>
      <c r="T53" s="48">
        <v>0</v>
      </c>
      <c r="U53" s="48">
        <v>12000</v>
      </c>
      <c r="V53" s="48">
        <v>16000</v>
      </c>
      <c r="W53" s="48">
        <v>17100</v>
      </c>
      <c r="X53" s="48">
        <f>O53</f>
        <v>7500</v>
      </c>
    </row>
    <row r="54" spans="2:24" ht="12.75">
      <c r="B54" s="19" t="s">
        <v>66</v>
      </c>
      <c r="C54" s="50">
        <f>'importacion Datos'!B54</f>
        <v>7500</v>
      </c>
      <c r="D54" s="50">
        <f>'importacion Datos'!C54</f>
        <v>7500</v>
      </c>
      <c r="E54" s="50">
        <f>'importacion Datos'!D54</f>
        <v>7500</v>
      </c>
      <c r="F54" s="50">
        <f>'importacion Datos'!E54</f>
        <v>8250</v>
      </c>
      <c r="G54" s="50">
        <f>'importacion Datos'!F54</f>
        <v>8250</v>
      </c>
      <c r="H54" s="50">
        <f>'importacion Datos'!G54</f>
        <v>0</v>
      </c>
      <c r="I54" s="50">
        <f>'importacion Datos'!H54</f>
        <v>0</v>
      </c>
      <c r="J54" s="50">
        <f>'importacion Datos'!I54</f>
        <v>0</v>
      </c>
      <c r="K54" s="50">
        <f>'importacion Datos'!J54</f>
        <v>0</v>
      </c>
      <c r="L54" s="50">
        <f>'importacion Datos'!K54</f>
        <v>0</v>
      </c>
      <c r="M54" s="50">
        <f>'importacion Datos'!L54</f>
        <v>0</v>
      </c>
      <c r="N54" s="50">
        <f>'importacion Datos'!M54</f>
        <v>0</v>
      </c>
      <c r="O54" s="48">
        <f t="shared" si="3"/>
        <v>39000</v>
      </c>
      <c r="P54" s="49"/>
      <c r="Q54" s="62" t="s">
        <v>66</v>
      </c>
      <c r="R54" s="48">
        <v>540000</v>
      </c>
      <c r="S54" s="48">
        <v>0</v>
      </c>
      <c r="T54" s="48">
        <v>0</v>
      </c>
      <c r="U54" s="48">
        <v>60000</v>
      </c>
      <c r="V54" s="48">
        <v>72800</v>
      </c>
      <c r="W54" s="48">
        <v>85250</v>
      </c>
      <c r="X54" s="48">
        <f>O54</f>
        <v>39000</v>
      </c>
    </row>
    <row r="55" spans="2:24" ht="12.75">
      <c r="B55" s="23" t="s">
        <v>67</v>
      </c>
      <c r="C55" s="108">
        <f>'importacion Datos'!B55</f>
        <v>274949.91000000003</v>
      </c>
      <c r="D55" s="108">
        <f>'importacion Datos'!C55</f>
        <v>255179.46</v>
      </c>
      <c r="E55" s="108">
        <f>'importacion Datos'!D55</f>
        <v>255180.05</v>
      </c>
      <c r="F55" s="108">
        <f>'importacion Datos'!E55</f>
        <v>258842.03</v>
      </c>
      <c r="G55" s="108">
        <f>'importacion Datos'!F55</f>
        <v>258842.03</v>
      </c>
      <c r="H55" s="108">
        <f>'importacion Datos'!G55</f>
        <v>0</v>
      </c>
      <c r="I55" s="108">
        <f>'importacion Datos'!H55</f>
        <v>0</v>
      </c>
      <c r="J55" s="108">
        <f>'importacion Datos'!I55</f>
        <v>0</v>
      </c>
      <c r="K55" s="108">
        <f>'importacion Datos'!J55</f>
        <v>0</v>
      </c>
      <c r="L55" s="108">
        <f>'importacion Datos'!K55</f>
        <v>0</v>
      </c>
      <c r="M55" s="108">
        <f>'importacion Datos'!L55</f>
        <v>0</v>
      </c>
      <c r="N55" s="108">
        <f>'importacion Datos'!M55</f>
        <v>0</v>
      </c>
      <c r="O55" s="109">
        <f t="shared" si="3"/>
        <v>1302993.48</v>
      </c>
      <c r="P55" s="49"/>
      <c r="Q55" s="65" t="s">
        <v>67</v>
      </c>
      <c r="R55" s="110">
        <v>4510745.4399999995</v>
      </c>
      <c r="S55" s="110">
        <v>0</v>
      </c>
      <c r="T55" s="110">
        <v>0</v>
      </c>
      <c r="U55" s="110">
        <v>3587420.85</v>
      </c>
      <c r="V55" s="110">
        <v>3531702.39</v>
      </c>
      <c r="W55" s="110">
        <v>3447923.6199999996</v>
      </c>
      <c r="X55" s="110">
        <f>O55</f>
        <v>1302993.48</v>
      </c>
    </row>
    <row r="56" spans="2:24" ht="12.75">
      <c r="B56" s="26" t="s">
        <v>68</v>
      </c>
      <c r="C56" s="104"/>
      <c r="D56" s="105"/>
      <c r="E56" s="105"/>
      <c r="F56" s="105"/>
      <c r="G56" s="105"/>
      <c r="H56" s="105"/>
      <c r="I56" s="105"/>
      <c r="J56" s="105"/>
      <c r="K56" s="58"/>
      <c r="L56" s="105"/>
      <c r="M56" s="105"/>
      <c r="N56" s="59"/>
      <c r="O56" s="106"/>
      <c r="P56" s="49"/>
      <c r="Q56" s="26" t="s">
        <v>68</v>
      </c>
      <c r="S56" s="106"/>
      <c r="T56" s="106"/>
      <c r="U56" s="106"/>
      <c r="V56" s="106"/>
      <c r="W56" s="106"/>
      <c r="X56" s="106"/>
    </row>
    <row r="57" spans="2:24" ht="12.75">
      <c r="B57" s="32" t="s">
        <v>69</v>
      </c>
      <c r="C57" s="90">
        <f>'importacion Datos'!B57</f>
        <v>1034416.94</v>
      </c>
      <c r="D57" s="90">
        <f>'importacion Datos'!C57</f>
        <v>1034416.94</v>
      </c>
      <c r="E57" s="90">
        <f>'importacion Datos'!D57</f>
        <v>1034416.94</v>
      </c>
      <c r="F57" s="90">
        <f>'importacion Datos'!E57</f>
        <v>1034416.94</v>
      </c>
      <c r="G57" s="90">
        <f>'importacion Datos'!F57</f>
        <v>1034416.94</v>
      </c>
      <c r="H57" s="90">
        <f>'importacion Datos'!G57</f>
        <v>0</v>
      </c>
      <c r="I57" s="90">
        <f>'importacion Datos'!H57</f>
        <v>0</v>
      </c>
      <c r="J57" s="90">
        <f>'importacion Datos'!I57</f>
        <v>0</v>
      </c>
      <c r="K57" s="90">
        <f>'importacion Datos'!J57</f>
        <v>0</v>
      </c>
      <c r="L57" s="90">
        <f>'importacion Datos'!K57</f>
        <v>0</v>
      </c>
      <c r="M57" s="90">
        <f>'importacion Datos'!L57</f>
        <v>0</v>
      </c>
      <c r="N57" s="90">
        <f>'importacion Datos'!M57</f>
        <v>0</v>
      </c>
      <c r="O57" s="91">
        <f t="shared" si="3"/>
        <v>5172084.699999999</v>
      </c>
      <c r="P57" s="49"/>
      <c r="Q57" s="61" t="s">
        <v>69</v>
      </c>
      <c r="R57" s="91">
        <v>1847759.41</v>
      </c>
      <c r="S57" s="91">
        <v>0</v>
      </c>
      <c r="T57" s="91">
        <v>0</v>
      </c>
      <c r="U57" s="91">
        <v>10706155.68</v>
      </c>
      <c r="V57" s="91">
        <v>11214579.549999999</v>
      </c>
      <c r="W57" s="91">
        <v>11021971.799999997</v>
      </c>
      <c r="X57" s="91">
        <f>O57</f>
        <v>5172084.699999999</v>
      </c>
    </row>
    <row r="58" spans="2:24" ht="12.75">
      <c r="B58" s="19" t="s">
        <v>70</v>
      </c>
      <c r="C58" s="95">
        <f>'importacion Datos'!B58</f>
        <v>18000</v>
      </c>
      <c r="D58" s="95">
        <f>'importacion Datos'!C58</f>
        <v>18000</v>
      </c>
      <c r="E58" s="95">
        <f>'importacion Datos'!D58</f>
        <v>18000</v>
      </c>
      <c r="F58" s="95">
        <f>'importacion Datos'!E58</f>
        <v>18000</v>
      </c>
      <c r="G58" s="95">
        <f>'importacion Datos'!F58</f>
        <v>18000</v>
      </c>
      <c r="H58" s="95">
        <f>'importacion Datos'!G58</f>
        <v>0</v>
      </c>
      <c r="I58" s="95">
        <f>'importacion Datos'!H58</f>
        <v>0</v>
      </c>
      <c r="J58" s="95">
        <f>'importacion Datos'!I58</f>
        <v>0</v>
      </c>
      <c r="K58" s="95">
        <f>'importacion Datos'!J58</f>
        <v>0</v>
      </c>
      <c r="L58" s="95">
        <f>'importacion Datos'!K58</f>
        <v>0</v>
      </c>
      <c r="M58" s="95">
        <f>'importacion Datos'!L58</f>
        <v>0</v>
      </c>
      <c r="N58" s="95">
        <f>'importacion Datos'!M58</f>
        <v>0</v>
      </c>
      <c r="O58" s="48">
        <f t="shared" si="3"/>
        <v>90000</v>
      </c>
      <c r="P58" s="49"/>
      <c r="Q58" s="62" t="s">
        <v>70</v>
      </c>
      <c r="R58" s="48">
        <v>0</v>
      </c>
      <c r="S58" s="48">
        <v>0</v>
      </c>
      <c r="T58" s="48">
        <v>0</v>
      </c>
      <c r="U58" s="48">
        <v>0</v>
      </c>
      <c r="V58" s="48">
        <v>193200</v>
      </c>
      <c r="W58" s="48">
        <v>216000</v>
      </c>
      <c r="X58" s="48">
        <f>O58</f>
        <v>90000</v>
      </c>
    </row>
    <row r="59" spans="2:24" ht="12.75">
      <c r="B59" s="19" t="s">
        <v>71</v>
      </c>
      <c r="C59" s="95">
        <f>'importacion Datos'!B59</f>
        <v>13000</v>
      </c>
      <c r="D59" s="95">
        <f>'importacion Datos'!C59</f>
        <v>13000</v>
      </c>
      <c r="E59" s="95">
        <f>'importacion Datos'!D59</f>
        <v>13000</v>
      </c>
      <c r="F59" s="95">
        <f>'importacion Datos'!E59</f>
        <v>13000</v>
      </c>
      <c r="G59" s="95">
        <f>'importacion Datos'!F59</f>
        <v>13000</v>
      </c>
      <c r="H59" s="95">
        <f>'importacion Datos'!G59</f>
        <v>0</v>
      </c>
      <c r="I59" s="95">
        <f>'importacion Datos'!H59</f>
        <v>0</v>
      </c>
      <c r="J59" s="95">
        <f>'importacion Datos'!I59</f>
        <v>0</v>
      </c>
      <c r="K59" s="95">
        <f>'importacion Datos'!J59</f>
        <v>0</v>
      </c>
      <c r="L59" s="95">
        <f>'importacion Datos'!K59</f>
        <v>0</v>
      </c>
      <c r="M59" s="95">
        <f>'importacion Datos'!L59</f>
        <v>0</v>
      </c>
      <c r="N59" s="95">
        <f>'importacion Datos'!M59</f>
        <v>0</v>
      </c>
      <c r="O59" s="48">
        <f t="shared" si="3"/>
        <v>65000</v>
      </c>
      <c r="P59" s="49"/>
      <c r="Q59" s="62" t="s">
        <v>71</v>
      </c>
      <c r="R59" s="48">
        <v>310000</v>
      </c>
      <c r="S59" s="48">
        <v>0</v>
      </c>
      <c r="T59" s="48">
        <v>0</v>
      </c>
      <c r="U59" s="48">
        <v>154981.88999999998</v>
      </c>
      <c r="V59" s="48">
        <v>156000</v>
      </c>
      <c r="W59" s="48">
        <v>156000</v>
      </c>
      <c r="X59" s="48">
        <f>O59</f>
        <v>65000</v>
      </c>
    </row>
    <row r="60" spans="2:24" ht="12.75">
      <c r="B60" s="23" t="s">
        <v>72</v>
      </c>
      <c r="C60" s="99">
        <f>'importacion Datos'!B60</f>
        <v>910000</v>
      </c>
      <c r="D60" s="99">
        <f>'importacion Datos'!C60</f>
        <v>910000</v>
      </c>
      <c r="E60" s="99">
        <f>'importacion Datos'!D60</f>
        <v>910000</v>
      </c>
      <c r="F60" s="99">
        <f>'importacion Datos'!E60</f>
        <v>1001000</v>
      </c>
      <c r="G60" s="99">
        <f>'importacion Datos'!F60</f>
        <v>1001000</v>
      </c>
      <c r="H60" s="99">
        <f>'importacion Datos'!G60</f>
        <v>0</v>
      </c>
      <c r="I60" s="99">
        <f>'importacion Datos'!H60</f>
        <v>0</v>
      </c>
      <c r="J60" s="99">
        <f>'importacion Datos'!I60</f>
        <v>0</v>
      </c>
      <c r="K60" s="99">
        <f>'importacion Datos'!J60</f>
        <v>0</v>
      </c>
      <c r="L60" s="99">
        <f>'importacion Datos'!K60</f>
        <v>0</v>
      </c>
      <c r="M60" s="99">
        <f>'importacion Datos'!L60</f>
        <v>0</v>
      </c>
      <c r="N60" s="99">
        <f>'importacion Datos'!M60</f>
        <v>0</v>
      </c>
      <c r="O60" s="109">
        <f t="shared" si="3"/>
        <v>4732000</v>
      </c>
      <c r="P60" s="49"/>
      <c r="Q60" s="65" t="s">
        <v>72</v>
      </c>
      <c r="R60" s="109">
        <v>302400</v>
      </c>
      <c r="S60" s="109">
        <v>0</v>
      </c>
      <c r="T60" s="109">
        <v>0</v>
      </c>
      <c r="U60" s="109">
        <v>4725598.599999999</v>
      </c>
      <c r="V60" s="109">
        <v>10889920.61</v>
      </c>
      <c r="W60" s="109">
        <v>8457629.34</v>
      </c>
      <c r="X60" s="109">
        <f>O60</f>
        <v>4732000</v>
      </c>
    </row>
    <row r="61" spans="2:24" ht="12.75">
      <c r="B61" s="26" t="s">
        <v>73</v>
      </c>
      <c r="C61" s="104"/>
      <c r="D61" s="105"/>
      <c r="E61" s="105"/>
      <c r="F61" s="105"/>
      <c r="G61" s="105"/>
      <c r="H61" s="105"/>
      <c r="I61" s="111"/>
      <c r="J61" s="111"/>
      <c r="K61" s="112"/>
      <c r="L61" s="111"/>
      <c r="M61" s="111"/>
      <c r="N61" s="113"/>
      <c r="O61" s="106"/>
      <c r="P61" s="49"/>
      <c r="Q61" s="26" t="s">
        <v>73</v>
      </c>
      <c r="S61" s="106"/>
      <c r="T61" s="106"/>
      <c r="U61" s="106"/>
      <c r="V61" s="106"/>
      <c r="W61" s="106"/>
      <c r="X61" s="106"/>
    </row>
    <row r="62" spans="2:24" ht="12.75">
      <c r="B62" s="32" t="s">
        <v>74</v>
      </c>
      <c r="C62" s="107">
        <f>'importacion Datos'!B62</f>
        <v>1403750.62</v>
      </c>
      <c r="D62" s="107">
        <f>'importacion Datos'!C62</f>
        <v>1403750.62</v>
      </c>
      <c r="E62" s="107">
        <f>'importacion Datos'!D62</f>
        <v>1403750.62</v>
      </c>
      <c r="F62" s="107">
        <f>'importacion Datos'!E62</f>
        <v>1236448.8</v>
      </c>
      <c r="G62" s="107">
        <f>'importacion Datos'!F62</f>
        <v>1236448.8</v>
      </c>
      <c r="H62" s="107">
        <f>'importacion Datos'!G62</f>
        <v>0</v>
      </c>
      <c r="I62" s="107">
        <f>'importacion Datos'!H62</f>
        <v>0</v>
      </c>
      <c r="J62" s="107">
        <f>'importacion Datos'!I62</f>
        <v>0</v>
      </c>
      <c r="K62" s="107">
        <f>'importacion Datos'!J62</f>
        <v>0</v>
      </c>
      <c r="L62" s="107">
        <f>'importacion Datos'!K62</f>
        <v>0</v>
      </c>
      <c r="M62" s="107">
        <f>'importacion Datos'!L62</f>
        <v>0</v>
      </c>
      <c r="N62" s="107">
        <f>'importacion Datos'!M62</f>
        <v>0</v>
      </c>
      <c r="O62" s="91">
        <f>SUM(C62:N62)</f>
        <v>6684149.46</v>
      </c>
      <c r="P62" s="49"/>
      <c r="Q62" s="61" t="s">
        <v>74</v>
      </c>
      <c r="R62" s="91">
        <v>15541920</v>
      </c>
      <c r="S62" s="91">
        <v>9536830.859520001</v>
      </c>
      <c r="T62" s="91">
        <v>6392361</v>
      </c>
      <c r="U62" s="91">
        <v>14430142.800000003</v>
      </c>
      <c r="V62" s="91">
        <v>13946126.7</v>
      </c>
      <c r="W62" s="91">
        <v>14380765.530000001</v>
      </c>
      <c r="X62" s="91">
        <f>O62</f>
        <v>6684149.46</v>
      </c>
    </row>
    <row r="63" spans="2:24" ht="12.75">
      <c r="B63" s="19" t="s">
        <v>75</v>
      </c>
      <c r="C63" s="95">
        <f>'importacion Datos'!B63</f>
        <v>4270164.03</v>
      </c>
      <c r="D63" s="95">
        <f>'importacion Datos'!C63</f>
        <v>4270164.03</v>
      </c>
      <c r="E63" s="95">
        <f>'importacion Datos'!D63</f>
        <v>4270164.03</v>
      </c>
      <c r="F63" s="95">
        <f>'importacion Datos'!E63</f>
        <v>4478306.48</v>
      </c>
      <c r="G63" s="95">
        <f>'importacion Datos'!F63</f>
        <v>4802477.43</v>
      </c>
      <c r="H63" s="95">
        <f>'importacion Datos'!G63</f>
        <v>0</v>
      </c>
      <c r="I63" s="95">
        <f>'importacion Datos'!H63</f>
        <v>0</v>
      </c>
      <c r="J63" s="95">
        <f>'importacion Datos'!I63</f>
        <v>0</v>
      </c>
      <c r="K63" s="95">
        <f>'importacion Datos'!J63</f>
        <v>0</v>
      </c>
      <c r="L63" s="95">
        <f>'importacion Datos'!K63</f>
        <v>0</v>
      </c>
      <c r="M63" s="95">
        <f>'importacion Datos'!L63</f>
        <v>0</v>
      </c>
      <c r="N63" s="95">
        <f>'importacion Datos'!M63</f>
        <v>0</v>
      </c>
      <c r="O63" s="48">
        <f aca="true" t="shared" si="4" ref="O63:O70">SUM(C63:N63)</f>
        <v>22091276</v>
      </c>
      <c r="P63" s="49"/>
      <c r="Q63" s="62" t="s">
        <v>75</v>
      </c>
      <c r="R63" s="48">
        <v>29210520</v>
      </c>
      <c r="S63" s="48">
        <v>45135600</v>
      </c>
      <c r="T63" s="48">
        <v>44851210</v>
      </c>
      <c r="U63" s="48">
        <v>44693220</v>
      </c>
      <c r="V63" s="48">
        <v>45388843.25</v>
      </c>
      <c r="W63" s="48">
        <v>47314940.510000005</v>
      </c>
      <c r="X63" s="48">
        <f aca="true" t="shared" si="5" ref="X63:X70">O63</f>
        <v>22091276</v>
      </c>
    </row>
    <row r="64" spans="2:24" ht="12.75">
      <c r="B64" s="19" t="s">
        <v>76</v>
      </c>
      <c r="C64" s="50">
        <f>'importacion Datos'!B64</f>
        <v>1814211.28</v>
      </c>
      <c r="D64" s="50">
        <f>'importacion Datos'!C64</f>
        <v>1814211.28</v>
      </c>
      <c r="E64" s="50">
        <f>'importacion Datos'!D64</f>
        <v>1814211.28</v>
      </c>
      <c r="F64" s="50">
        <f>'importacion Datos'!E64</f>
        <v>1887099.02</v>
      </c>
      <c r="G64" s="50">
        <f>'importacion Datos'!F64</f>
        <v>2055815.62</v>
      </c>
      <c r="H64" s="50">
        <f>'importacion Datos'!G64</f>
        <v>0</v>
      </c>
      <c r="I64" s="50">
        <f>'importacion Datos'!H64</f>
        <v>0</v>
      </c>
      <c r="J64" s="50">
        <f>'importacion Datos'!I64</f>
        <v>0</v>
      </c>
      <c r="K64" s="50">
        <f>'importacion Datos'!J64</f>
        <v>0</v>
      </c>
      <c r="L64" s="50">
        <f>'importacion Datos'!K64</f>
        <v>0</v>
      </c>
      <c r="M64" s="50">
        <f>'importacion Datos'!L64</f>
        <v>0</v>
      </c>
      <c r="N64" s="50">
        <f>'importacion Datos'!M64</f>
        <v>0</v>
      </c>
      <c r="O64" s="48">
        <f t="shared" si="4"/>
        <v>9385548.48</v>
      </c>
      <c r="P64" s="49"/>
      <c r="Q64" s="62" t="s">
        <v>76</v>
      </c>
      <c r="R64" s="48">
        <v>11042688</v>
      </c>
      <c r="S64" s="48">
        <v>16347240</v>
      </c>
      <c r="T64" s="48">
        <v>16643995</v>
      </c>
      <c r="U64" s="48">
        <v>17352480</v>
      </c>
      <c r="V64" s="48">
        <v>17983838</v>
      </c>
      <c r="W64" s="48">
        <v>19372095.24</v>
      </c>
      <c r="X64" s="48">
        <f t="shared" si="5"/>
        <v>9385548.48</v>
      </c>
    </row>
    <row r="65" spans="2:24" ht="12.75">
      <c r="B65" s="19" t="s">
        <v>77</v>
      </c>
      <c r="C65" s="50">
        <f>'importacion Datos'!B65</f>
        <v>1165564.0500000003</v>
      </c>
      <c r="D65" s="50">
        <f>'importacion Datos'!C65</f>
        <v>1133576.7600000005</v>
      </c>
      <c r="E65" s="50">
        <f>'importacion Datos'!D65</f>
        <v>1569652.0500000003</v>
      </c>
      <c r="F65" s="50">
        <f>'importacion Datos'!E65</f>
        <v>1711935.3000000007</v>
      </c>
      <c r="G65" s="50">
        <f>'importacion Datos'!F65</f>
        <v>1937070.2899999998</v>
      </c>
      <c r="H65" s="50">
        <f>'importacion Datos'!G65</f>
        <v>0</v>
      </c>
      <c r="I65" s="50">
        <f>'importacion Datos'!H65</f>
        <v>0</v>
      </c>
      <c r="J65" s="50">
        <f>'importacion Datos'!I65</f>
        <v>0</v>
      </c>
      <c r="K65" s="50">
        <f>'importacion Datos'!J65</f>
        <v>0</v>
      </c>
      <c r="L65" s="50">
        <f>'importacion Datos'!K65</f>
        <v>0</v>
      </c>
      <c r="M65" s="50">
        <f>'importacion Datos'!L65</f>
        <v>0</v>
      </c>
      <c r="N65" s="50">
        <f>'importacion Datos'!M65</f>
        <v>0</v>
      </c>
      <c r="O65" s="48">
        <f>N65</f>
        <v>0</v>
      </c>
      <c r="P65" s="49"/>
      <c r="Q65" s="62" t="s">
        <v>77</v>
      </c>
      <c r="R65" s="48"/>
      <c r="S65" s="48">
        <v>0</v>
      </c>
      <c r="T65" s="48">
        <v>0</v>
      </c>
      <c r="U65" s="48">
        <v>1993761.42</v>
      </c>
      <c r="V65" s="48">
        <v>579609.8</v>
      </c>
      <c r="W65" s="48">
        <v>1004945.39</v>
      </c>
      <c r="X65" s="48">
        <f t="shared" si="5"/>
        <v>0</v>
      </c>
    </row>
    <row r="66" spans="2:24" ht="12.75">
      <c r="B66" s="19" t="s">
        <v>78</v>
      </c>
      <c r="C66" s="95">
        <f>'importacion Datos'!B66</f>
        <v>3452944.33</v>
      </c>
      <c r="D66" s="95">
        <f>'importacion Datos'!C66</f>
        <v>3470336.86</v>
      </c>
      <c r="E66" s="95">
        <f>'importacion Datos'!D66</f>
        <v>3182747.06</v>
      </c>
      <c r="F66" s="95">
        <f>'importacion Datos'!E66</f>
        <v>3252003.01</v>
      </c>
      <c r="G66" s="95">
        <f>'importacion Datos'!F66</f>
        <v>3409595.27</v>
      </c>
      <c r="H66" s="95">
        <f>'importacion Datos'!G66</f>
        <v>0</v>
      </c>
      <c r="I66" s="95">
        <f>'importacion Datos'!H66</f>
        <v>0</v>
      </c>
      <c r="J66" s="95">
        <f>'importacion Datos'!I66</f>
        <v>0</v>
      </c>
      <c r="K66" s="95">
        <f>'importacion Datos'!J66</f>
        <v>0</v>
      </c>
      <c r="L66" s="95">
        <f>'importacion Datos'!K66</f>
        <v>0</v>
      </c>
      <c r="M66" s="95">
        <f>'importacion Datos'!L66</f>
        <v>0</v>
      </c>
      <c r="N66" s="95">
        <f>'importacion Datos'!M66</f>
        <v>0</v>
      </c>
      <c r="O66" s="48">
        <f t="shared" si="4"/>
        <v>16767626.53</v>
      </c>
      <c r="P66" s="49"/>
      <c r="Q66" s="62" t="s">
        <v>78</v>
      </c>
      <c r="R66" s="48">
        <v>24786060</v>
      </c>
      <c r="S66" s="48">
        <v>42277482.78</v>
      </c>
      <c r="T66" s="48">
        <v>29276149.430000003</v>
      </c>
      <c r="U66" s="48">
        <v>30436376.800000004</v>
      </c>
      <c r="V66" s="48">
        <v>29387083.22</v>
      </c>
      <c r="W66" s="48">
        <v>32654150.16</v>
      </c>
      <c r="X66" s="48">
        <f t="shared" si="5"/>
        <v>16767626.53</v>
      </c>
    </row>
    <row r="67" spans="2:24" ht="12.75">
      <c r="B67" s="19" t="s">
        <v>79</v>
      </c>
      <c r="C67" s="95">
        <f>'importacion Datos'!B67</f>
        <v>1465866.93</v>
      </c>
      <c r="D67" s="95">
        <f>'importacion Datos'!C67</f>
        <v>1480461.69</v>
      </c>
      <c r="E67" s="95">
        <f>'importacion Datos'!D67</f>
        <v>1331976.2</v>
      </c>
      <c r="F67" s="95">
        <f>'importacion Datos'!E67</f>
        <v>1401467.19</v>
      </c>
      <c r="G67" s="95">
        <f>'importacion Datos'!F67</f>
        <v>1511627.49</v>
      </c>
      <c r="H67" s="95">
        <f>'importacion Datos'!G67</f>
        <v>0</v>
      </c>
      <c r="I67" s="95">
        <f>'importacion Datos'!H67</f>
        <v>0</v>
      </c>
      <c r="J67" s="95">
        <f>'importacion Datos'!I67</f>
        <v>0</v>
      </c>
      <c r="K67" s="95">
        <f>'importacion Datos'!J67</f>
        <v>0</v>
      </c>
      <c r="L67" s="95">
        <f>'importacion Datos'!K67</f>
        <v>0</v>
      </c>
      <c r="M67" s="95">
        <f>'importacion Datos'!L67</f>
        <v>0</v>
      </c>
      <c r="N67" s="95">
        <f>'importacion Datos'!M67</f>
        <v>0</v>
      </c>
      <c r="O67" s="48">
        <f t="shared" si="4"/>
        <v>7191399.5</v>
      </c>
      <c r="P67" s="49"/>
      <c r="Q67" s="62" t="s">
        <v>79</v>
      </c>
      <c r="R67" s="48">
        <v>8951940</v>
      </c>
      <c r="S67" s="48">
        <v>11983873.180000002</v>
      </c>
      <c r="T67" s="48">
        <v>11369547.8</v>
      </c>
      <c r="U67" s="48">
        <v>13237085.999999998</v>
      </c>
      <c r="V67" s="48">
        <v>11826100.92</v>
      </c>
      <c r="W67" s="48">
        <v>13625873.770000001</v>
      </c>
      <c r="X67" s="48">
        <f t="shared" si="5"/>
        <v>7191399.5</v>
      </c>
    </row>
    <row r="68" spans="2:26" ht="12.75">
      <c r="B68" s="19" t="s">
        <v>80</v>
      </c>
      <c r="C68" s="95">
        <f>'importacion Datos'!B68</f>
        <v>2971677.58</v>
      </c>
      <c r="D68" s="95">
        <f>'importacion Datos'!C68</f>
        <v>2898130.64</v>
      </c>
      <c r="E68" s="95">
        <f>'importacion Datos'!D68</f>
        <v>2733864.17</v>
      </c>
      <c r="F68" s="95">
        <f>'importacion Datos'!E68</f>
        <v>2994223.8</v>
      </c>
      <c r="G68" s="95">
        <f>'importacion Datos'!F68</f>
        <v>3122176.39</v>
      </c>
      <c r="H68" s="95">
        <f>'importacion Datos'!G68</f>
        <v>0</v>
      </c>
      <c r="I68" s="95">
        <f>'importacion Datos'!H68</f>
        <v>0</v>
      </c>
      <c r="J68" s="95">
        <f>'importacion Datos'!I68</f>
        <v>0</v>
      </c>
      <c r="K68" s="95">
        <f>'importacion Datos'!J68</f>
        <v>0</v>
      </c>
      <c r="L68" s="95">
        <f>'importacion Datos'!K68</f>
        <v>0</v>
      </c>
      <c r="M68" s="95">
        <f>'importacion Datos'!L68</f>
        <v>0</v>
      </c>
      <c r="N68" s="95">
        <f>'importacion Datos'!M68</f>
        <v>0</v>
      </c>
      <c r="O68" s="48">
        <f t="shared" si="4"/>
        <v>14720072.58</v>
      </c>
      <c r="P68" s="49"/>
      <c r="Q68" s="62" t="s">
        <v>80</v>
      </c>
      <c r="R68" s="48">
        <v>8400000</v>
      </c>
      <c r="S68" s="48">
        <v>1126111.21</v>
      </c>
      <c r="T68" s="48">
        <v>22044643.86</v>
      </c>
      <c r="U68" s="48">
        <v>11410523.63</v>
      </c>
      <c r="V68" s="48">
        <v>24159615.490000002</v>
      </c>
      <c r="W68" s="48">
        <v>31148718.470000003</v>
      </c>
      <c r="X68" s="48">
        <f t="shared" si="5"/>
        <v>14720072.58</v>
      </c>
      <c r="Z68" s="114">
        <f>X70-X67</f>
        <v>31487699.11</v>
      </c>
    </row>
    <row r="69" spans="2:24" ht="12.75">
      <c r="B69" s="19" t="s">
        <v>81</v>
      </c>
      <c r="C69" s="95">
        <f>'importacion Datos'!B69</f>
        <v>6084375.3100000005</v>
      </c>
      <c r="D69" s="95">
        <f>'importacion Datos'!C69</f>
        <v>6084375.3100000005</v>
      </c>
      <c r="E69" s="95">
        <f>'importacion Datos'!D69</f>
        <v>6084375.3100000005</v>
      </c>
      <c r="F69" s="95">
        <f>'importacion Datos'!E69</f>
        <v>6365405.5</v>
      </c>
      <c r="G69" s="95">
        <f>'importacion Datos'!F69</f>
        <v>6858293.05</v>
      </c>
      <c r="H69" s="95">
        <f>'importacion Datos'!G69</f>
        <v>0</v>
      </c>
      <c r="I69" s="95">
        <f>'importacion Datos'!H69</f>
        <v>0</v>
      </c>
      <c r="J69" s="95">
        <f>'importacion Datos'!I69</f>
        <v>0</v>
      </c>
      <c r="K69" s="95">
        <f>'importacion Datos'!J69</f>
        <v>0</v>
      </c>
      <c r="L69" s="95">
        <f>'importacion Datos'!K69</f>
        <v>0</v>
      </c>
      <c r="M69" s="95">
        <f>'importacion Datos'!L69</f>
        <v>0</v>
      </c>
      <c r="N69" s="95">
        <f>'importacion Datos'!M69</f>
        <v>0</v>
      </c>
      <c r="O69" s="48">
        <f t="shared" si="4"/>
        <v>31476824.480000004</v>
      </c>
      <c r="P69" s="49"/>
      <c r="Q69" s="62" t="s">
        <v>81</v>
      </c>
      <c r="R69" s="48">
        <v>65690712</v>
      </c>
      <c r="S69" s="48">
        <v>61482840</v>
      </c>
      <c r="T69" s="48">
        <v>61488455</v>
      </c>
      <c r="U69" s="48">
        <v>62045700</v>
      </c>
      <c r="V69" s="48">
        <v>63373181.25</v>
      </c>
      <c r="W69" s="48">
        <v>66687035.75</v>
      </c>
      <c r="X69" s="48">
        <f t="shared" si="5"/>
        <v>31476824.480000004</v>
      </c>
    </row>
    <row r="70" spans="2:26" ht="12.75">
      <c r="B70" s="23" t="s">
        <v>82</v>
      </c>
      <c r="C70" s="99">
        <f>'importacion Datos'!B70</f>
        <v>7890488.84</v>
      </c>
      <c r="D70" s="99">
        <f>'importacion Datos'!C70</f>
        <v>7848929.1899999995</v>
      </c>
      <c r="E70" s="99">
        <f>'importacion Datos'!D70</f>
        <v>7248587.43</v>
      </c>
      <c r="F70" s="99">
        <f>'importacion Datos'!E70</f>
        <v>7647693.999999999</v>
      </c>
      <c r="G70" s="99">
        <f>'importacion Datos'!F70</f>
        <v>8043399.15</v>
      </c>
      <c r="H70" s="99">
        <f>'importacion Datos'!G70</f>
        <v>0</v>
      </c>
      <c r="I70" s="99">
        <f>'importacion Datos'!H70</f>
        <v>0</v>
      </c>
      <c r="J70" s="99">
        <f>'importacion Datos'!I70</f>
        <v>0</v>
      </c>
      <c r="K70" s="99">
        <f>'importacion Datos'!J70</f>
        <v>0</v>
      </c>
      <c r="L70" s="99">
        <f>'importacion Datos'!K70</f>
        <v>0</v>
      </c>
      <c r="M70" s="99">
        <f>'importacion Datos'!L70</f>
        <v>0</v>
      </c>
      <c r="N70" s="99">
        <f>'importacion Datos'!M70</f>
        <v>0</v>
      </c>
      <c r="O70" s="109">
        <f t="shared" si="4"/>
        <v>38679098.61</v>
      </c>
      <c r="P70" s="49"/>
      <c r="Q70" s="65" t="s">
        <v>82</v>
      </c>
      <c r="R70" s="110">
        <v>42138000</v>
      </c>
      <c r="S70" s="110">
        <v>55387467.17000001</v>
      </c>
      <c r="T70" s="110">
        <v>62690341.519999996</v>
      </c>
      <c r="U70" s="110">
        <v>55083986.43</v>
      </c>
      <c r="V70" s="110">
        <v>65372799.629999995</v>
      </c>
      <c r="W70" s="110">
        <v>77328741.69</v>
      </c>
      <c r="X70" s="110">
        <f t="shared" si="5"/>
        <v>38679098.61</v>
      </c>
      <c r="Z70" s="114" t="s">
        <v>0</v>
      </c>
    </row>
    <row r="71" spans="2:24" ht="12.75">
      <c r="B71" s="26" t="s">
        <v>83</v>
      </c>
      <c r="C71" s="66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0"/>
      <c r="P71" s="53"/>
      <c r="Q71" s="26" t="s">
        <v>83</v>
      </c>
      <c r="S71" s="60"/>
      <c r="T71" s="60"/>
      <c r="U71" s="60"/>
      <c r="V71" s="60"/>
      <c r="W71" s="60"/>
      <c r="X71" s="60"/>
    </row>
    <row r="72" spans="2:24" ht="12.75">
      <c r="B72" s="32" t="s">
        <v>84</v>
      </c>
      <c r="C72" s="67">
        <f>'importacion Datos'!B72</f>
        <v>24472</v>
      </c>
      <c r="D72" s="67">
        <f>'importacion Datos'!C72</f>
        <v>24472</v>
      </c>
      <c r="E72" s="67">
        <f>'importacion Datos'!D72</f>
        <v>24472</v>
      </c>
      <c r="F72" s="67">
        <f>'importacion Datos'!E72</f>
        <v>24472</v>
      </c>
      <c r="G72" s="67">
        <f>'importacion Datos'!F72</f>
        <v>26331</v>
      </c>
      <c r="H72" s="67">
        <f>'importacion Datos'!G72</f>
        <v>0</v>
      </c>
      <c r="I72" s="67">
        <f>'importacion Datos'!H72</f>
        <v>0</v>
      </c>
      <c r="J72" s="67">
        <f>'importacion Datos'!I72</f>
        <v>0</v>
      </c>
      <c r="K72" s="67">
        <f>'importacion Datos'!J72</f>
        <v>0</v>
      </c>
      <c r="L72" s="67">
        <f>'importacion Datos'!K72</f>
        <v>0</v>
      </c>
      <c r="M72" s="67">
        <f>'importacion Datos'!L72</f>
        <v>0</v>
      </c>
      <c r="N72" s="67">
        <f>'importacion Datos'!M72</f>
        <v>0</v>
      </c>
      <c r="O72" s="34">
        <f>N72</f>
        <v>0</v>
      </c>
      <c r="P72" s="35"/>
      <c r="Q72" s="61" t="s">
        <v>84</v>
      </c>
      <c r="R72" s="34">
        <v>21586</v>
      </c>
      <c r="S72" s="34">
        <v>22304</v>
      </c>
      <c r="T72" s="34">
        <v>38235</v>
      </c>
      <c r="U72" s="34">
        <v>22289</v>
      </c>
      <c r="V72" s="34">
        <v>23147</v>
      </c>
      <c r="W72" s="34">
        <v>24074</v>
      </c>
      <c r="X72" s="34">
        <f>O72</f>
        <v>0</v>
      </c>
    </row>
    <row r="73" spans="2:24" ht="12.75">
      <c r="B73" s="19" t="s">
        <v>85</v>
      </c>
      <c r="C73" s="68">
        <f>'importacion Datos'!B73</f>
        <v>46</v>
      </c>
      <c r="D73" s="68">
        <f>'importacion Datos'!C73</f>
        <v>47</v>
      </c>
      <c r="E73" s="68">
        <f>'importacion Datos'!D73</f>
        <v>72</v>
      </c>
      <c r="F73" s="68">
        <f>'importacion Datos'!E73</f>
        <v>62</v>
      </c>
      <c r="G73" s="68">
        <f>'importacion Datos'!F73</f>
        <v>70</v>
      </c>
      <c r="H73" s="68">
        <f>'importacion Datos'!G73</f>
        <v>0</v>
      </c>
      <c r="I73" s="68">
        <f>'importacion Datos'!H73</f>
        <v>0</v>
      </c>
      <c r="J73" s="68">
        <f>'importacion Datos'!I73</f>
        <v>0</v>
      </c>
      <c r="K73" s="68">
        <f>'importacion Datos'!J73</f>
        <v>0</v>
      </c>
      <c r="L73" s="68">
        <f>'importacion Datos'!K73</f>
        <v>0</v>
      </c>
      <c r="M73" s="68">
        <f>'importacion Datos'!L73</f>
        <v>0</v>
      </c>
      <c r="N73" s="68">
        <f>'importacion Datos'!M73</f>
        <v>0</v>
      </c>
      <c r="O73" s="45">
        <f>SUM(C73:N73)</f>
        <v>297</v>
      </c>
      <c r="P73" s="35"/>
      <c r="Q73" s="62" t="s">
        <v>85</v>
      </c>
      <c r="R73" s="45"/>
      <c r="S73" s="45">
        <v>0</v>
      </c>
      <c r="T73" s="45">
        <v>0</v>
      </c>
      <c r="U73" s="45">
        <v>0</v>
      </c>
      <c r="V73" s="45">
        <v>237</v>
      </c>
      <c r="W73" s="45">
        <v>939</v>
      </c>
      <c r="X73" s="45">
        <f aca="true" t="shared" si="6" ref="X73:X79">O73</f>
        <v>297</v>
      </c>
    </row>
    <row r="74" spans="2:24" ht="12.75">
      <c r="B74" s="19" t="s">
        <v>86</v>
      </c>
      <c r="C74" s="68">
        <f>'importacion Datos'!B74</f>
        <v>13</v>
      </c>
      <c r="D74" s="68">
        <f>'importacion Datos'!C74</f>
        <v>21</v>
      </c>
      <c r="E74" s="68">
        <f>'importacion Datos'!D74</f>
        <v>53</v>
      </c>
      <c r="F74" s="68">
        <f>'importacion Datos'!E74</f>
        <v>55</v>
      </c>
      <c r="G74" s="68">
        <f>'importacion Datos'!F74</f>
        <v>57</v>
      </c>
      <c r="H74" s="68">
        <f>'importacion Datos'!G74</f>
        <v>0</v>
      </c>
      <c r="I74" s="68">
        <f>'importacion Datos'!H74</f>
        <v>0</v>
      </c>
      <c r="J74" s="68">
        <f>'importacion Datos'!I74</f>
        <v>0</v>
      </c>
      <c r="K74" s="68">
        <f>'importacion Datos'!J74</f>
        <v>0</v>
      </c>
      <c r="L74" s="68">
        <f>'importacion Datos'!K74</f>
        <v>0</v>
      </c>
      <c r="M74" s="68">
        <f>'importacion Datos'!L74</f>
        <v>0</v>
      </c>
      <c r="N74" s="68">
        <f>'importacion Datos'!M74</f>
        <v>0</v>
      </c>
      <c r="O74" s="45">
        <f aca="true" t="shared" si="7" ref="O74:O86">SUM(C74:N74)</f>
        <v>199</v>
      </c>
      <c r="P74" s="35"/>
      <c r="Q74" s="62" t="s">
        <v>86</v>
      </c>
      <c r="R74" s="45"/>
      <c r="S74" s="45">
        <v>0</v>
      </c>
      <c r="T74" s="45">
        <v>244</v>
      </c>
      <c r="U74" s="45">
        <v>1021</v>
      </c>
      <c r="V74" s="45">
        <v>293</v>
      </c>
      <c r="W74" s="45">
        <v>674</v>
      </c>
      <c r="X74" s="45">
        <f t="shared" si="6"/>
        <v>199</v>
      </c>
    </row>
    <row r="75" spans="2:24" ht="12.75">
      <c r="B75" s="19" t="s">
        <v>87</v>
      </c>
      <c r="C75" s="68">
        <f>'importacion Datos'!B75</f>
        <v>10</v>
      </c>
      <c r="D75" s="68">
        <f>'importacion Datos'!C75</f>
        <v>19</v>
      </c>
      <c r="E75" s="68">
        <f>'importacion Datos'!D75</f>
        <v>33</v>
      </c>
      <c r="F75" s="68">
        <f>'importacion Datos'!E75</f>
        <v>46</v>
      </c>
      <c r="G75" s="68">
        <f>'importacion Datos'!F75</f>
        <v>47</v>
      </c>
      <c r="H75" s="68">
        <f>'importacion Datos'!G75</f>
        <v>0</v>
      </c>
      <c r="I75" s="68">
        <f>'importacion Datos'!H75</f>
        <v>0</v>
      </c>
      <c r="J75" s="68">
        <f>'importacion Datos'!I75</f>
        <v>0</v>
      </c>
      <c r="K75" s="68">
        <f>'importacion Datos'!J75</f>
        <v>0</v>
      </c>
      <c r="L75" s="68">
        <f>'importacion Datos'!K75</f>
        <v>0</v>
      </c>
      <c r="M75" s="68">
        <f>'importacion Datos'!L75</f>
        <v>0</v>
      </c>
      <c r="N75" s="68">
        <f>'importacion Datos'!M75</f>
        <v>0</v>
      </c>
      <c r="O75" s="45">
        <f t="shared" si="7"/>
        <v>155</v>
      </c>
      <c r="P75" s="35"/>
      <c r="Q75" s="62" t="s">
        <v>87</v>
      </c>
      <c r="R75" s="45"/>
      <c r="S75" s="45">
        <v>0</v>
      </c>
      <c r="T75" s="45">
        <v>244</v>
      </c>
      <c r="U75" s="45">
        <v>463</v>
      </c>
      <c r="V75" s="45">
        <v>247</v>
      </c>
      <c r="W75" s="45">
        <v>654</v>
      </c>
      <c r="X75" s="45">
        <f t="shared" si="6"/>
        <v>155</v>
      </c>
    </row>
    <row r="76" spans="2:24" ht="12.75">
      <c r="B76" s="19" t="s">
        <v>88</v>
      </c>
      <c r="C76" s="68">
        <f>'importacion Datos'!B76</f>
        <v>49</v>
      </c>
      <c r="D76" s="68">
        <f>'importacion Datos'!C76</f>
        <v>41</v>
      </c>
      <c r="E76" s="68">
        <f>'importacion Datos'!D76</f>
        <v>0</v>
      </c>
      <c r="F76" s="68">
        <f>'importacion Datos'!E76</f>
        <v>40</v>
      </c>
      <c r="G76" s="68">
        <f>'importacion Datos'!F76</f>
        <v>0</v>
      </c>
      <c r="H76" s="68">
        <f>'importacion Datos'!G76</f>
        <v>0</v>
      </c>
      <c r="I76" s="68">
        <f>'importacion Datos'!H76</f>
        <v>0</v>
      </c>
      <c r="J76" s="68">
        <f>'importacion Datos'!I76</f>
        <v>0</v>
      </c>
      <c r="K76" s="68">
        <f>'importacion Datos'!J76</f>
        <v>0</v>
      </c>
      <c r="L76" s="68">
        <f>'importacion Datos'!K76</f>
        <v>0</v>
      </c>
      <c r="M76" s="68">
        <f>'importacion Datos'!L76</f>
        <v>0</v>
      </c>
      <c r="N76" s="68">
        <f>'importacion Datos'!M76</f>
        <v>0</v>
      </c>
      <c r="O76" s="45">
        <f t="shared" si="7"/>
        <v>130</v>
      </c>
      <c r="P76" s="35"/>
      <c r="Q76" s="62" t="s">
        <v>88</v>
      </c>
      <c r="R76" s="45"/>
      <c r="S76" s="45">
        <v>0</v>
      </c>
      <c r="T76" s="45">
        <v>302</v>
      </c>
      <c r="U76" s="45">
        <v>723</v>
      </c>
      <c r="V76" s="45">
        <v>191</v>
      </c>
      <c r="W76" s="45">
        <v>423</v>
      </c>
      <c r="X76" s="45">
        <f t="shared" si="6"/>
        <v>130</v>
      </c>
    </row>
    <row r="77" spans="2:24" ht="12.75">
      <c r="B77" s="19" t="s">
        <v>89</v>
      </c>
      <c r="C77" s="68">
        <f>'importacion Datos'!B77</f>
        <v>42</v>
      </c>
      <c r="D77" s="68">
        <f>'importacion Datos'!C77</f>
        <v>32</v>
      </c>
      <c r="E77" s="68">
        <f>'importacion Datos'!D77</f>
        <v>0</v>
      </c>
      <c r="F77" s="68">
        <f>'importacion Datos'!E77</f>
        <v>32</v>
      </c>
      <c r="G77" s="68">
        <f>'importacion Datos'!F77</f>
        <v>0</v>
      </c>
      <c r="H77" s="68">
        <f>'importacion Datos'!G77</f>
        <v>0</v>
      </c>
      <c r="I77" s="68">
        <f>'importacion Datos'!H77</f>
        <v>0</v>
      </c>
      <c r="J77" s="68">
        <f>'importacion Datos'!I77</f>
        <v>0</v>
      </c>
      <c r="K77" s="68">
        <f>'importacion Datos'!J77</f>
        <v>0</v>
      </c>
      <c r="L77" s="68">
        <f>'importacion Datos'!K77</f>
        <v>0</v>
      </c>
      <c r="M77" s="68">
        <f>'importacion Datos'!L77</f>
        <v>0</v>
      </c>
      <c r="N77" s="68">
        <f>'importacion Datos'!M77</f>
        <v>0</v>
      </c>
      <c r="O77" s="45">
        <f t="shared" si="7"/>
        <v>106</v>
      </c>
      <c r="P77" s="35"/>
      <c r="Q77" s="62" t="s">
        <v>89</v>
      </c>
      <c r="R77" s="45"/>
      <c r="S77" s="45">
        <v>0</v>
      </c>
      <c r="T77" s="45">
        <v>244</v>
      </c>
      <c r="U77" s="45">
        <v>196</v>
      </c>
      <c r="V77" s="45">
        <v>172</v>
      </c>
      <c r="W77" s="45">
        <v>380</v>
      </c>
      <c r="X77" s="45">
        <f t="shared" si="6"/>
        <v>106</v>
      </c>
    </row>
    <row r="78" spans="2:24" ht="12.75">
      <c r="B78" s="19" t="s">
        <v>90</v>
      </c>
      <c r="C78" s="68">
        <f>'importacion Datos'!B78</f>
        <v>95</v>
      </c>
      <c r="D78" s="68">
        <f>'importacion Datos'!C78</f>
        <v>88</v>
      </c>
      <c r="E78" s="68">
        <f>'importacion Datos'!D78</f>
        <v>72</v>
      </c>
      <c r="F78" s="68">
        <f>'importacion Datos'!E78</f>
        <v>102</v>
      </c>
      <c r="G78" s="68">
        <f>'importacion Datos'!F78</f>
        <v>119</v>
      </c>
      <c r="H78" s="68">
        <f>'importacion Datos'!G78</f>
        <v>0</v>
      </c>
      <c r="I78" s="68">
        <f>'importacion Datos'!H78</f>
        <v>0</v>
      </c>
      <c r="J78" s="68">
        <f>'importacion Datos'!I78</f>
        <v>0</v>
      </c>
      <c r="K78" s="68">
        <f>'importacion Datos'!J78</f>
        <v>0</v>
      </c>
      <c r="L78" s="68">
        <f>'importacion Datos'!K78</f>
        <v>0</v>
      </c>
      <c r="M78" s="68">
        <f>'importacion Datos'!L78</f>
        <v>0</v>
      </c>
      <c r="N78" s="68">
        <f>'importacion Datos'!M78</f>
        <v>0</v>
      </c>
      <c r="O78" s="45">
        <f t="shared" si="7"/>
        <v>476</v>
      </c>
      <c r="P78" s="35"/>
      <c r="Q78" s="62" t="s">
        <v>90</v>
      </c>
      <c r="R78" s="45"/>
      <c r="S78" s="45">
        <v>0</v>
      </c>
      <c r="T78" s="45">
        <v>244</v>
      </c>
      <c r="U78" s="45">
        <v>1947</v>
      </c>
      <c r="V78" s="45">
        <v>338</v>
      </c>
      <c r="W78" s="45">
        <v>1234</v>
      </c>
      <c r="X78" s="45">
        <f t="shared" si="6"/>
        <v>476</v>
      </c>
    </row>
    <row r="79" spans="2:24" ht="12.75">
      <c r="B79" s="23" t="s">
        <v>91</v>
      </c>
      <c r="C79" s="69">
        <f>'importacion Datos'!B79</f>
        <v>85</v>
      </c>
      <c r="D79" s="69">
        <f>'importacion Datos'!C79</f>
        <v>75</v>
      </c>
      <c r="E79" s="69">
        <f>'importacion Datos'!D79</f>
        <v>72</v>
      </c>
      <c r="F79" s="69">
        <f>'importacion Datos'!E79</f>
        <v>102</v>
      </c>
      <c r="G79" s="69">
        <f>'importacion Datos'!F79</f>
        <v>119</v>
      </c>
      <c r="H79" s="69">
        <f>'importacion Datos'!G79</f>
        <v>0</v>
      </c>
      <c r="I79" s="69">
        <f>'importacion Datos'!H79</f>
        <v>0</v>
      </c>
      <c r="J79" s="69">
        <f>'importacion Datos'!I79</f>
        <v>0</v>
      </c>
      <c r="K79" s="69">
        <f>'importacion Datos'!J79</f>
        <v>0</v>
      </c>
      <c r="L79" s="69">
        <f>'importacion Datos'!K79</f>
        <v>0</v>
      </c>
      <c r="M79" s="69">
        <f>'importacion Datos'!L79</f>
        <v>0</v>
      </c>
      <c r="N79" s="69">
        <f>'importacion Datos'!M79</f>
        <v>0</v>
      </c>
      <c r="O79" s="64">
        <f t="shared" si="7"/>
        <v>453</v>
      </c>
      <c r="P79" s="35"/>
      <c r="Q79" s="65" t="s">
        <v>91</v>
      </c>
      <c r="R79" s="64"/>
      <c r="S79" s="64">
        <v>0</v>
      </c>
      <c r="T79" s="64">
        <v>244</v>
      </c>
      <c r="U79" s="64">
        <v>1250</v>
      </c>
      <c r="V79" s="64">
        <v>329</v>
      </c>
      <c r="W79" s="64">
        <v>1219</v>
      </c>
      <c r="X79" s="64">
        <f t="shared" si="6"/>
        <v>453</v>
      </c>
    </row>
    <row r="80" spans="2:24" ht="12.75">
      <c r="B80" s="26" t="s">
        <v>92</v>
      </c>
      <c r="C80" s="66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9"/>
      <c r="O80" s="60"/>
      <c r="P80" s="53"/>
      <c r="Q80" s="26" t="s">
        <v>92</v>
      </c>
      <c r="S80" s="60"/>
      <c r="T80" s="60"/>
      <c r="U80" s="60"/>
      <c r="V80" s="60"/>
      <c r="W80" s="60"/>
      <c r="X80" s="60"/>
    </row>
    <row r="81" spans="2:24" ht="12.75">
      <c r="B81" s="32" t="s">
        <v>93</v>
      </c>
      <c r="C81" s="67">
        <f>'importacion Datos'!B81</f>
        <v>7</v>
      </c>
      <c r="D81" s="67">
        <f>'importacion Datos'!C81</f>
        <v>8</v>
      </c>
      <c r="E81" s="67">
        <f>'importacion Datos'!D81</f>
        <v>7</v>
      </c>
      <c r="F81" s="67">
        <f>'importacion Datos'!E81</f>
        <v>8</v>
      </c>
      <c r="G81" s="67">
        <f>'importacion Datos'!F81</f>
        <v>21</v>
      </c>
      <c r="H81" s="67">
        <f>'importacion Datos'!G81</f>
        <v>0</v>
      </c>
      <c r="I81" s="67">
        <f>'importacion Datos'!H81</f>
        <v>0</v>
      </c>
      <c r="J81" s="67">
        <f>'importacion Datos'!I81</f>
        <v>0</v>
      </c>
      <c r="K81" s="67">
        <f>'importacion Datos'!J81</f>
        <v>0</v>
      </c>
      <c r="L81" s="67">
        <f>'importacion Datos'!K81</f>
        <v>0</v>
      </c>
      <c r="M81" s="67">
        <f>'importacion Datos'!L81</f>
        <v>0</v>
      </c>
      <c r="N81" s="115">
        <f>'importacion Datos'!M81</f>
        <v>0</v>
      </c>
      <c r="O81" s="34">
        <f t="shared" si="7"/>
        <v>51</v>
      </c>
      <c r="P81" s="35"/>
      <c r="Q81" s="61" t="s">
        <v>93</v>
      </c>
      <c r="R81" s="34"/>
      <c r="S81" s="34">
        <v>0</v>
      </c>
      <c r="T81" s="34">
        <v>124</v>
      </c>
      <c r="U81" s="34">
        <v>147</v>
      </c>
      <c r="V81" s="34">
        <v>174</v>
      </c>
      <c r="W81" s="34">
        <v>275</v>
      </c>
      <c r="X81" s="34">
        <f>O81</f>
        <v>51</v>
      </c>
    </row>
    <row r="82" spans="2:24" ht="12.75">
      <c r="B82" s="19" t="s">
        <v>94</v>
      </c>
      <c r="C82" s="68">
        <f>'importacion Datos'!B82</f>
        <v>6</v>
      </c>
      <c r="D82" s="68">
        <f>'importacion Datos'!C82</f>
        <v>8</v>
      </c>
      <c r="E82" s="68">
        <f>'importacion Datos'!D82</f>
        <v>6</v>
      </c>
      <c r="F82" s="68">
        <f>'importacion Datos'!E82</f>
        <v>6</v>
      </c>
      <c r="G82" s="68">
        <f>'importacion Datos'!F82</f>
        <v>21</v>
      </c>
      <c r="H82" s="68">
        <f>'importacion Datos'!G82</f>
        <v>0</v>
      </c>
      <c r="I82" s="68">
        <f>'importacion Datos'!H82</f>
        <v>0</v>
      </c>
      <c r="J82" s="68">
        <f>'importacion Datos'!I82</f>
        <v>0</v>
      </c>
      <c r="K82" s="68">
        <f>'importacion Datos'!J82</f>
        <v>0</v>
      </c>
      <c r="L82" s="68">
        <f>'importacion Datos'!K82</f>
        <v>0</v>
      </c>
      <c r="M82" s="68">
        <f>'importacion Datos'!L82</f>
        <v>0</v>
      </c>
      <c r="N82" s="116">
        <f>'importacion Datos'!M82</f>
        <v>0</v>
      </c>
      <c r="O82" s="45">
        <f t="shared" si="7"/>
        <v>47</v>
      </c>
      <c r="P82" s="35"/>
      <c r="Q82" s="62" t="s">
        <v>94</v>
      </c>
      <c r="R82" s="45"/>
      <c r="S82" s="45">
        <v>0</v>
      </c>
      <c r="T82" s="45">
        <v>124</v>
      </c>
      <c r="U82" s="45">
        <v>138</v>
      </c>
      <c r="V82" s="45">
        <v>172</v>
      </c>
      <c r="W82" s="45">
        <v>275</v>
      </c>
      <c r="X82" s="45">
        <f aca="true" t="shared" si="8" ref="X82:X88">O82</f>
        <v>47</v>
      </c>
    </row>
    <row r="83" spans="2:24" ht="12.75">
      <c r="B83" s="19" t="s">
        <v>95</v>
      </c>
      <c r="C83" s="68">
        <f>'importacion Datos'!B83</f>
        <v>15</v>
      </c>
      <c r="D83" s="68">
        <f>'importacion Datos'!C83</f>
        <v>3</v>
      </c>
      <c r="E83" s="68">
        <f>'importacion Datos'!D83</f>
        <v>6</v>
      </c>
      <c r="F83" s="68">
        <f>'importacion Datos'!E83</f>
        <v>5</v>
      </c>
      <c r="G83" s="68">
        <f>'importacion Datos'!F83</f>
        <v>6</v>
      </c>
      <c r="H83" s="68">
        <f>'importacion Datos'!G83</f>
        <v>0</v>
      </c>
      <c r="I83" s="68">
        <f>'importacion Datos'!H83</f>
        <v>0</v>
      </c>
      <c r="J83" s="68">
        <f>'importacion Datos'!I83</f>
        <v>0</v>
      </c>
      <c r="K83" s="68">
        <f>'importacion Datos'!J83</f>
        <v>0</v>
      </c>
      <c r="L83" s="68">
        <f>'importacion Datos'!K83</f>
        <v>0</v>
      </c>
      <c r="M83" s="68">
        <f>'importacion Datos'!L83</f>
        <v>0</v>
      </c>
      <c r="N83" s="116">
        <f>'importacion Datos'!M83</f>
        <v>0</v>
      </c>
      <c r="O83" s="45">
        <f t="shared" si="7"/>
        <v>35</v>
      </c>
      <c r="P83" s="35"/>
      <c r="Q83" s="62" t="s">
        <v>95</v>
      </c>
      <c r="R83" s="45"/>
      <c r="S83" s="45">
        <v>0</v>
      </c>
      <c r="T83" s="45">
        <v>72</v>
      </c>
      <c r="U83" s="45">
        <v>185</v>
      </c>
      <c r="V83" s="45">
        <v>210</v>
      </c>
      <c r="W83" s="45">
        <v>134</v>
      </c>
      <c r="X83" s="45">
        <f t="shared" si="8"/>
        <v>35</v>
      </c>
    </row>
    <row r="84" spans="2:24" ht="12.75">
      <c r="B84" s="19" t="s">
        <v>96</v>
      </c>
      <c r="C84" s="68">
        <f>'importacion Datos'!B84</f>
        <v>12</v>
      </c>
      <c r="D84" s="68">
        <f>'importacion Datos'!C84</f>
        <v>3</v>
      </c>
      <c r="E84" s="68">
        <f>'importacion Datos'!D84</f>
        <v>6</v>
      </c>
      <c r="F84" s="68">
        <f>'importacion Datos'!E84</f>
        <v>11</v>
      </c>
      <c r="G84" s="68">
        <f>'importacion Datos'!F84</f>
        <v>6</v>
      </c>
      <c r="H84" s="68">
        <f>'importacion Datos'!G84</f>
        <v>0</v>
      </c>
      <c r="I84" s="68">
        <f>'importacion Datos'!H84</f>
        <v>0</v>
      </c>
      <c r="J84" s="68">
        <f>'importacion Datos'!I84</f>
        <v>0</v>
      </c>
      <c r="K84" s="68">
        <f>'importacion Datos'!J84</f>
        <v>0</v>
      </c>
      <c r="L84" s="68">
        <f>'importacion Datos'!K84</f>
        <v>0</v>
      </c>
      <c r="M84" s="68">
        <f>'importacion Datos'!L84</f>
        <v>0</v>
      </c>
      <c r="N84" s="116">
        <f>'importacion Datos'!M84</f>
        <v>0</v>
      </c>
      <c r="O84" s="45">
        <f t="shared" si="7"/>
        <v>38</v>
      </c>
      <c r="P84" s="35"/>
      <c r="Q84" s="62" t="s">
        <v>96</v>
      </c>
      <c r="R84" s="45"/>
      <c r="S84" s="45">
        <v>0</v>
      </c>
      <c r="T84" s="45">
        <v>72</v>
      </c>
      <c r="U84" s="45">
        <v>172</v>
      </c>
      <c r="V84" s="45">
        <v>210</v>
      </c>
      <c r="W84" s="45">
        <v>122</v>
      </c>
      <c r="X84" s="45">
        <f t="shared" si="8"/>
        <v>38</v>
      </c>
    </row>
    <row r="85" spans="2:24" ht="12.75">
      <c r="B85" s="19" t="s">
        <v>97</v>
      </c>
      <c r="C85" s="68">
        <f>'importacion Datos'!B85</f>
        <v>3</v>
      </c>
      <c r="D85" s="68">
        <f>'importacion Datos'!C85</f>
        <v>0</v>
      </c>
      <c r="E85" s="68">
        <f>'importacion Datos'!D85</f>
        <v>55</v>
      </c>
      <c r="F85" s="68">
        <f>'importacion Datos'!E85</f>
        <v>15</v>
      </c>
      <c r="G85" s="68">
        <f>'importacion Datos'!F85</f>
        <v>1</v>
      </c>
      <c r="H85" s="68">
        <f>'importacion Datos'!G85</f>
        <v>0</v>
      </c>
      <c r="I85" s="68">
        <f>'importacion Datos'!H85</f>
        <v>0</v>
      </c>
      <c r="J85" s="68">
        <f>'importacion Datos'!I85</f>
        <v>0</v>
      </c>
      <c r="K85" s="68">
        <f>'importacion Datos'!J85</f>
        <v>0</v>
      </c>
      <c r="L85" s="68">
        <f>'importacion Datos'!K85</f>
        <v>0</v>
      </c>
      <c r="M85" s="68">
        <f>'importacion Datos'!L85</f>
        <v>0</v>
      </c>
      <c r="N85" s="116">
        <f>'importacion Datos'!M85</f>
        <v>0</v>
      </c>
      <c r="O85" s="45">
        <f t="shared" si="7"/>
        <v>74</v>
      </c>
      <c r="P85" s="35"/>
      <c r="Q85" s="62" t="s">
        <v>97</v>
      </c>
      <c r="R85" s="45"/>
      <c r="S85" s="45">
        <v>0</v>
      </c>
      <c r="T85" s="45">
        <v>302</v>
      </c>
      <c r="U85" s="45">
        <v>284</v>
      </c>
      <c r="V85" s="45">
        <v>189</v>
      </c>
      <c r="W85" s="45">
        <v>100</v>
      </c>
      <c r="X85" s="45">
        <f t="shared" si="8"/>
        <v>74</v>
      </c>
    </row>
    <row r="86" spans="2:24" ht="12.75">
      <c r="B86" s="19" t="s">
        <v>98</v>
      </c>
      <c r="C86" s="68">
        <f>'importacion Datos'!B86</f>
        <v>3</v>
      </c>
      <c r="D86" s="68">
        <f>'importacion Datos'!C86</f>
        <v>0</v>
      </c>
      <c r="E86" s="68">
        <f>'importacion Datos'!D86</f>
        <v>55</v>
      </c>
      <c r="F86" s="68">
        <f>'importacion Datos'!E86</f>
        <v>15</v>
      </c>
      <c r="G86" s="68">
        <f>'importacion Datos'!F86</f>
        <v>1</v>
      </c>
      <c r="H86" s="68">
        <f>'importacion Datos'!G86</f>
        <v>0</v>
      </c>
      <c r="I86" s="68">
        <f>'importacion Datos'!H86</f>
        <v>0</v>
      </c>
      <c r="J86" s="68">
        <f>'importacion Datos'!I86</f>
        <v>0</v>
      </c>
      <c r="K86" s="68">
        <f>'importacion Datos'!J86</f>
        <v>0</v>
      </c>
      <c r="L86" s="68">
        <f>'importacion Datos'!K86</f>
        <v>0</v>
      </c>
      <c r="M86" s="68">
        <f>'importacion Datos'!L86</f>
        <v>0</v>
      </c>
      <c r="N86" s="116">
        <f>'importacion Datos'!M86</f>
        <v>0</v>
      </c>
      <c r="O86" s="45">
        <f t="shared" si="7"/>
        <v>74</v>
      </c>
      <c r="P86" s="35"/>
      <c r="Q86" s="62" t="s">
        <v>98</v>
      </c>
      <c r="R86" s="45"/>
      <c r="S86" s="45">
        <v>0</v>
      </c>
      <c r="T86" s="45">
        <v>302</v>
      </c>
      <c r="U86" s="45">
        <v>289</v>
      </c>
      <c r="V86" s="45">
        <v>178</v>
      </c>
      <c r="W86" s="45">
        <v>100</v>
      </c>
      <c r="X86" s="45">
        <f t="shared" si="8"/>
        <v>74</v>
      </c>
    </row>
    <row r="87" spans="2:24" ht="12.75">
      <c r="B87" s="19" t="s">
        <v>99</v>
      </c>
      <c r="C87" s="68">
        <f>'importacion Datos'!B87</f>
        <v>349</v>
      </c>
      <c r="D87" s="68">
        <f>'importacion Datos'!C87</f>
        <v>349</v>
      </c>
      <c r="E87" s="68">
        <f>'importacion Datos'!D87</f>
        <v>349</v>
      </c>
      <c r="F87" s="68">
        <f>'importacion Datos'!E87</f>
        <v>349</v>
      </c>
      <c r="G87" s="68">
        <f>'importacion Datos'!F87</f>
        <v>349</v>
      </c>
      <c r="H87" s="68">
        <f>'importacion Datos'!G87</f>
        <v>0</v>
      </c>
      <c r="I87" s="68">
        <f>'importacion Datos'!H87</f>
        <v>0</v>
      </c>
      <c r="J87" s="68">
        <f>'importacion Datos'!I87</f>
        <v>0</v>
      </c>
      <c r="K87" s="68">
        <f>'importacion Datos'!J87</f>
        <v>0</v>
      </c>
      <c r="L87" s="68">
        <f>'importacion Datos'!K87</f>
        <v>0</v>
      </c>
      <c r="M87" s="68">
        <f>'importacion Datos'!L87</f>
        <v>0</v>
      </c>
      <c r="N87" s="116">
        <f>'importacion Datos'!M87</f>
        <v>0</v>
      </c>
      <c r="O87" s="45">
        <f>N87</f>
        <v>0</v>
      </c>
      <c r="P87" s="35"/>
      <c r="Q87" s="62" t="s">
        <v>99</v>
      </c>
      <c r="R87" s="45">
        <v>250</v>
      </c>
      <c r="S87" s="45">
        <v>250</v>
      </c>
      <c r="T87" s="45">
        <v>254</v>
      </c>
      <c r="U87" s="45">
        <v>261</v>
      </c>
      <c r="V87" s="45">
        <v>261</v>
      </c>
      <c r="W87" s="45">
        <v>261</v>
      </c>
      <c r="X87" s="45">
        <f t="shared" si="8"/>
        <v>0</v>
      </c>
    </row>
    <row r="88" spans="2:24" ht="12.75">
      <c r="B88" s="23" t="s">
        <v>100</v>
      </c>
      <c r="C88" s="69">
        <f>'importacion Datos'!B88</f>
        <v>358</v>
      </c>
      <c r="D88" s="69">
        <f>'importacion Datos'!C88</f>
        <v>358</v>
      </c>
      <c r="E88" s="69">
        <f>'importacion Datos'!D88</f>
        <v>358</v>
      </c>
      <c r="F88" s="69">
        <f>'importacion Datos'!E88</f>
        <v>358</v>
      </c>
      <c r="G88" s="69">
        <f>'importacion Datos'!F88</f>
        <v>358</v>
      </c>
      <c r="H88" s="69">
        <f>'importacion Datos'!G88</f>
        <v>0</v>
      </c>
      <c r="I88" s="69">
        <f>'importacion Datos'!H88</f>
        <v>0</v>
      </c>
      <c r="J88" s="69">
        <f>'importacion Datos'!I88</f>
        <v>0</v>
      </c>
      <c r="K88" s="69">
        <f>'importacion Datos'!J88</f>
        <v>0</v>
      </c>
      <c r="L88" s="69">
        <f>'importacion Datos'!K88</f>
        <v>0</v>
      </c>
      <c r="M88" s="69">
        <f>'importacion Datos'!L88</f>
        <v>0</v>
      </c>
      <c r="N88" s="117">
        <f>'importacion Datos'!M88</f>
        <v>0</v>
      </c>
      <c r="O88" s="64">
        <f>N88</f>
        <v>0</v>
      </c>
      <c r="P88" s="35"/>
      <c r="Q88" s="65" t="s">
        <v>100</v>
      </c>
      <c r="R88" s="64">
        <v>0</v>
      </c>
      <c r="S88" s="64">
        <v>0</v>
      </c>
      <c r="T88" s="64">
        <v>0</v>
      </c>
      <c r="U88" s="64">
        <v>337</v>
      </c>
      <c r="V88" s="64">
        <v>351</v>
      </c>
      <c r="W88" s="64">
        <v>358</v>
      </c>
      <c r="X88" s="64">
        <f t="shared" si="8"/>
        <v>0</v>
      </c>
    </row>
    <row r="89" spans="2:24" ht="12.75">
      <c r="B89" s="29"/>
      <c r="R89" s="118" t="s">
        <v>101</v>
      </c>
      <c r="S89" s="118"/>
      <c r="T89" s="118"/>
      <c r="U89" s="118"/>
      <c r="V89" s="118"/>
      <c r="W89" s="118"/>
      <c r="X89" s="118"/>
    </row>
    <row r="90" spans="2:24" ht="12.75">
      <c r="B90" s="119" t="s">
        <v>102</v>
      </c>
      <c r="C90" s="120" t="str">
        <f>C4</f>
        <v>ENERO</v>
      </c>
      <c r="D90" s="121" t="str">
        <f aca="true" t="shared" si="9" ref="D90:O90">D4</f>
        <v>FEBRERO</v>
      </c>
      <c r="E90" s="121" t="str">
        <f t="shared" si="9"/>
        <v>MARZO</v>
      </c>
      <c r="F90" s="121" t="str">
        <f t="shared" si="9"/>
        <v>ABRIL</v>
      </c>
      <c r="G90" s="121" t="str">
        <f t="shared" si="9"/>
        <v>MAYO</v>
      </c>
      <c r="H90" s="121" t="str">
        <f t="shared" si="9"/>
        <v>JUNIO</v>
      </c>
      <c r="I90" s="121" t="str">
        <f t="shared" si="9"/>
        <v>JULIO</v>
      </c>
      <c r="J90" s="121" t="str">
        <f t="shared" si="9"/>
        <v>AGOSTO</v>
      </c>
      <c r="K90" s="121" t="str">
        <f t="shared" si="9"/>
        <v>SEPT</v>
      </c>
      <c r="L90" s="121" t="str">
        <f t="shared" si="9"/>
        <v>OCT</v>
      </c>
      <c r="M90" s="121" t="str">
        <f t="shared" si="9"/>
        <v>NOV</v>
      </c>
      <c r="N90" s="121" t="str">
        <f t="shared" si="9"/>
        <v>DICIEMBRE</v>
      </c>
      <c r="O90" s="122" t="str">
        <f t="shared" si="9"/>
        <v>Dato Anual</v>
      </c>
      <c r="P90" s="123"/>
      <c r="Q90" s="124" t="s">
        <v>102</v>
      </c>
      <c r="R90" s="125">
        <v>2010</v>
      </c>
      <c r="S90" s="125">
        <v>2011</v>
      </c>
      <c r="T90" s="125">
        <v>2012</v>
      </c>
      <c r="U90" s="125">
        <v>2013</v>
      </c>
      <c r="V90" s="125">
        <v>2014</v>
      </c>
      <c r="W90" s="125">
        <v>2015</v>
      </c>
      <c r="X90" s="125">
        <v>2016</v>
      </c>
    </row>
    <row r="91" spans="2:24" ht="12.75">
      <c r="B91" s="126" t="s">
        <v>103</v>
      </c>
      <c r="C91" s="127">
        <f>C70/(C49+C55+C57+C58+C59+C60)</f>
        <v>1.3403935705164625</v>
      </c>
      <c r="D91" s="128">
        <f aca="true" t="shared" si="10" ref="D91:N91">D70/(D49+D55+D57+D58+D59+D60)</f>
        <v>1.2851509815756235</v>
      </c>
      <c r="E91" s="128">
        <f t="shared" si="10"/>
        <v>1.2459620157629439</v>
      </c>
      <c r="F91" s="128">
        <f t="shared" si="10"/>
        <v>1.2359673867130605</v>
      </c>
      <c r="G91" s="128">
        <f t="shared" si="10"/>
        <v>1.2929061347732287</v>
      </c>
      <c r="H91" s="128" t="e">
        <f t="shared" si="10"/>
        <v>#DIV/0!</v>
      </c>
      <c r="I91" s="128" t="e">
        <f t="shared" si="10"/>
        <v>#DIV/0!</v>
      </c>
      <c r="J91" s="128" t="e">
        <f t="shared" si="10"/>
        <v>#DIV/0!</v>
      </c>
      <c r="K91" s="128" t="e">
        <f t="shared" si="10"/>
        <v>#DIV/0!</v>
      </c>
      <c r="L91" s="128" t="e">
        <f t="shared" si="10"/>
        <v>#DIV/0!</v>
      </c>
      <c r="M91" s="128" t="e">
        <f t="shared" si="10"/>
        <v>#DIV/0!</v>
      </c>
      <c r="N91" s="128" t="e">
        <f t="shared" si="10"/>
        <v>#DIV/0!</v>
      </c>
      <c r="O91" s="129">
        <f>O70/(O49+O55+O57+O58+O59+O60)</f>
        <v>1.2798937974835305</v>
      </c>
      <c r="P91" s="130"/>
      <c r="Q91" s="131" t="s">
        <v>103</v>
      </c>
      <c r="R91" s="129">
        <f>R70/(R49+R55+R57+R58+R59+R60)</f>
        <v>0.8364485277812941</v>
      </c>
      <c r="S91" s="129">
        <f>55750132.41/S97</f>
        <v>0.9221731499463437</v>
      </c>
      <c r="T91" s="129">
        <f>55174538.19/T97</f>
        <v>0.8188293986955816</v>
      </c>
      <c r="U91" s="129">
        <f>55174538.19/U97</f>
        <v>0.7741209788954809</v>
      </c>
      <c r="V91" s="129">
        <f>V70/(V49+V55+V57+V58+V59+V60)</f>
        <v>0.8184762770061345</v>
      </c>
      <c r="W91" s="129">
        <f>W70/(W49+W55+W57+W58+W59+W60)</f>
        <v>1.0964168366845688</v>
      </c>
      <c r="X91" s="129">
        <f>X70/(X49+X55+X57+X58+X59+X60)</f>
        <v>1.2798937974835305</v>
      </c>
    </row>
    <row r="92" spans="2:24" ht="12.75">
      <c r="B92" s="126" t="s">
        <v>104</v>
      </c>
      <c r="C92" s="127">
        <f>C66/C22</f>
        <v>2.4597989705607395</v>
      </c>
      <c r="D92" s="128">
        <f aca="true" t="shared" si="11" ref="D92:N92">D66/D22</f>
        <v>2.472189013173864</v>
      </c>
      <c r="E92" s="128">
        <f t="shared" si="11"/>
        <v>2.2673159698550527</v>
      </c>
      <c r="F92" s="128">
        <f t="shared" si="11"/>
        <v>2.630115383669748</v>
      </c>
      <c r="G92" s="128">
        <f t="shared" si="11"/>
        <v>2.7575709321728485</v>
      </c>
      <c r="H92" s="128" t="e">
        <f t="shared" si="11"/>
        <v>#DIV/0!</v>
      </c>
      <c r="I92" s="128" t="e">
        <f t="shared" si="11"/>
        <v>#DIV/0!</v>
      </c>
      <c r="J92" s="128" t="e">
        <f t="shared" si="11"/>
        <v>#DIV/0!</v>
      </c>
      <c r="K92" s="128" t="e">
        <f t="shared" si="11"/>
        <v>#DIV/0!</v>
      </c>
      <c r="L92" s="128" t="e">
        <f t="shared" si="11"/>
        <v>#DIV/0!</v>
      </c>
      <c r="M92" s="128" t="e">
        <f t="shared" si="11"/>
        <v>#DIV/0!</v>
      </c>
      <c r="N92" s="128" t="e">
        <f t="shared" si="11"/>
        <v>#DIV/0!</v>
      </c>
      <c r="O92" s="129">
        <f>O66/O22</f>
        <v>2.508565327135156</v>
      </c>
      <c r="P92" s="130"/>
      <c r="Q92" s="2" t="s">
        <v>104</v>
      </c>
      <c r="R92" s="129">
        <f aca="true" t="shared" si="12" ref="R92:X92">R66/R22</f>
        <v>1.5925659873037086</v>
      </c>
      <c r="S92" s="129">
        <f t="shared" si="12"/>
        <v>2.863879307290814</v>
      </c>
      <c r="T92" s="129">
        <f t="shared" si="12"/>
        <v>2.9788336037495915</v>
      </c>
      <c r="U92" s="129">
        <f t="shared" si="12"/>
        <v>2.1544869487955385</v>
      </c>
      <c r="V92" s="129">
        <f t="shared" si="12"/>
        <v>2.175345772552021</v>
      </c>
      <c r="W92" s="129">
        <f>W66/W22</f>
        <v>2.2858235472933996</v>
      </c>
      <c r="X92" s="129">
        <f t="shared" si="12"/>
        <v>2.508565327135156</v>
      </c>
    </row>
    <row r="93" spans="2:24" ht="12.75">
      <c r="B93" s="132" t="s">
        <v>105</v>
      </c>
      <c r="C93" s="133">
        <f>C14</f>
        <v>24472</v>
      </c>
      <c r="D93" s="134">
        <f aca="true" t="shared" si="13" ref="D93:N93">D14</f>
        <v>24472</v>
      </c>
      <c r="E93" s="134">
        <f t="shared" si="13"/>
        <v>24472</v>
      </c>
      <c r="F93" s="134">
        <f t="shared" si="13"/>
        <v>24957</v>
      </c>
      <c r="G93" s="134">
        <f t="shared" si="13"/>
        <v>26331</v>
      </c>
      <c r="H93" s="134">
        <f t="shared" si="13"/>
        <v>0</v>
      </c>
      <c r="I93" s="134">
        <f t="shared" si="13"/>
        <v>0</v>
      </c>
      <c r="J93" s="134">
        <f t="shared" si="13"/>
        <v>0</v>
      </c>
      <c r="K93" s="134">
        <f t="shared" si="13"/>
        <v>0</v>
      </c>
      <c r="L93" s="134">
        <f t="shared" si="13"/>
        <v>0</v>
      </c>
      <c r="M93" s="134">
        <f t="shared" si="13"/>
        <v>0</v>
      </c>
      <c r="N93" s="134">
        <f t="shared" si="13"/>
        <v>0</v>
      </c>
      <c r="O93" s="135">
        <f>O14</f>
        <v>0</v>
      </c>
      <c r="P93" s="136"/>
      <c r="Q93" s="137" t="s">
        <v>105</v>
      </c>
      <c r="R93" s="135">
        <f aca="true" t="shared" si="14" ref="R93:X93">R14</f>
        <v>21586</v>
      </c>
      <c r="S93" s="135">
        <f t="shared" si="14"/>
        <v>22304</v>
      </c>
      <c r="T93" s="135">
        <f t="shared" si="14"/>
        <v>22245</v>
      </c>
      <c r="U93" s="135">
        <f t="shared" si="14"/>
        <v>22289</v>
      </c>
      <c r="V93" s="135">
        <f t="shared" si="14"/>
        <v>23147</v>
      </c>
      <c r="W93" s="135">
        <f>W14</f>
        <v>24074</v>
      </c>
      <c r="X93" s="135">
        <f t="shared" si="14"/>
        <v>0</v>
      </c>
    </row>
    <row r="94" spans="2:24" ht="12.75">
      <c r="B94" s="138" t="s">
        <v>106</v>
      </c>
      <c r="C94" s="139">
        <f>C16</f>
        <v>19673</v>
      </c>
      <c r="D94" s="140">
        <f aca="true" t="shared" si="15" ref="D94:N94">D16</f>
        <v>19673</v>
      </c>
      <c r="E94" s="140">
        <f t="shared" si="15"/>
        <v>19673</v>
      </c>
      <c r="F94" s="140">
        <f t="shared" si="15"/>
        <v>19899</v>
      </c>
      <c r="G94" s="140">
        <f t="shared" si="15"/>
        <v>21060</v>
      </c>
      <c r="H94" s="140">
        <f t="shared" si="15"/>
        <v>0</v>
      </c>
      <c r="I94" s="140">
        <f t="shared" si="15"/>
        <v>0</v>
      </c>
      <c r="J94" s="140">
        <f t="shared" si="15"/>
        <v>0</v>
      </c>
      <c r="K94" s="140">
        <f t="shared" si="15"/>
        <v>0</v>
      </c>
      <c r="L94" s="140">
        <f t="shared" si="15"/>
        <v>0</v>
      </c>
      <c r="M94" s="140">
        <f t="shared" si="15"/>
        <v>0</v>
      </c>
      <c r="N94" s="140">
        <f t="shared" si="15"/>
        <v>0</v>
      </c>
      <c r="O94" s="141">
        <f>O16</f>
        <v>0</v>
      </c>
      <c r="P94" s="136"/>
      <c r="Q94" s="142" t="s">
        <v>106</v>
      </c>
      <c r="R94" s="135">
        <f aca="true" t="shared" si="16" ref="R94:X94">R16</f>
        <v>15593</v>
      </c>
      <c r="S94" s="135">
        <f t="shared" si="16"/>
        <v>16255</v>
      </c>
      <c r="T94" s="135">
        <f t="shared" si="16"/>
        <v>15990</v>
      </c>
      <c r="U94" s="135">
        <f t="shared" si="16"/>
        <v>16043</v>
      </c>
      <c r="V94" s="135">
        <f t="shared" si="16"/>
        <v>17498</v>
      </c>
      <c r="W94" s="135">
        <f>W16</f>
        <v>19041</v>
      </c>
      <c r="X94" s="135">
        <f t="shared" si="16"/>
        <v>0</v>
      </c>
    </row>
    <row r="95" spans="17:24" s="1" customFormat="1" ht="12.75">
      <c r="Q95" s="143" t="s">
        <v>107</v>
      </c>
      <c r="R95" s="135"/>
      <c r="S95" s="135"/>
      <c r="T95" s="135"/>
      <c r="U95" s="135"/>
      <c r="V95" s="135"/>
      <c r="W95" s="135"/>
      <c r="X95" s="135"/>
    </row>
    <row r="96" spans="2:14" ht="12.75">
      <c r="B96" s="144" t="s">
        <v>108</v>
      </c>
      <c r="C96" s="127">
        <f>(C35*22+C36*16+C37*7.5+C38*2.5)/(C35+C36+C37+C38)</f>
        <v>13.400723275580255</v>
      </c>
      <c r="D96" s="127">
        <f>(D35*22+D36*16+D37*7.5+D38*2.5)/(D35+D36+D37+D38)</f>
        <v>13.400723275580255</v>
      </c>
      <c r="E96" s="127">
        <f aca="true" t="shared" si="17" ref="E96:N96">(E35*22+E36*16+E37*7.5+E38*2.5)/(E35+E36+E37+E38)</f>
        <v>13.400723275580255</v>
      </c>
      <c r="F96" s="127">
        <f t="shared" si="17"/>
        <v>13.400723275580255</v>
      </c>
      <c r="G96" s="127">
        <f t="shared" si="17"/>
        <v>13.824905207769094</v>
      </c>
      <c r="H96" s="127" t="e">
        <f t="shared" si="17"/>
        <v>#DIV/0!</v>
      </c>
      <c r="I96" s="127" t="e">
        <f t="shared" si="17"/>
        <v>#DIV/0!</v>
      </c>
      <c r="J96" s="127" t="e">
        <f t="shared" si="17"/>
        <v>#DIV/0!</v>
      </c>
      <c r="K96" s="127" t="e">
        <f t="shared" si="17"/>
        <v>#DIV/0!</v>
      </c>
      <c r="L96" s="127" t="e">
        <f t="shared" si="17"/>
        <v>#DIV/0!</v>
      </c>
      <c r="M96" s="127" t="e">
        <f t="shared" si="17"/>
        <v>#DIV/0!</v>
      </c>
      <c r="N96" s="127" t="e">
        <f t="shared" si="17"/>
        <v>#DIV/0!</v>
      </c>
    </row>
    <row r="97" spans="17:24" s="1" customFormat="1" ht="12.75">
      <c r="Q97" s="1" t="s">
        <v>109</v>
      </c>
      <c r="R97" s="145">
        <f>R49+R55+R57+R58+R59+R60</f>
        <v>50377277.98</v>
      </c>
      <c r="S97" s="145">
        <v>60455167.68000001</v>
      </c>
      <c r="T97" s="145">
        <v>67382214.51</v>
      </c>
      <c r="U97" s="145">
        <f>U49+U55+U57+U58+U59+U60</f>
        <v>71273792.72</v>
      </c>
      <c r="V97" s="145">
        <f>V49+V55+V57+V58+V59+V60</f>
        <v>79871343.21</v>
      </c>
      <c r="W97" s="145">
        <f>W49+W55+W57+W58+W59+W60</f>
        <v>70528597.42999999</v>
      </c>
      <c r="X97" s="145">
        <f>X49+X55+X57+X58+X59+X60</f>
        <v>30220553.21</v>
      </c>
    </row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</sheetData>
  <sheetProtection selectLockedCells="1" selectUnlockedCells="1"/>
  <mergeCells count="1">
    <mergeCell ref="R89:X89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1">
      <selection activeCell="E3" sqref="E3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46" t="s">
        <v>110</v>
      </c>
      <c r="E2" s="147" t="str">
        <f>'Resumen Anual'!C2</f>
        <v>AGUAS DE CHOLOMA</v>
      </c>
      <c r="F2" s="148"/>
      <c r="G2" s="149"/>
      <c r="H2" s="150"/>
      <c r="I2" s="150"/>
    </row>
    <row r="3" spans="4:9" ht="12.75">
      <c r="D3" s="146" t="s">
        <v>3</v>
      </c>
      <c r="E3" s="151">
        <f>'Resumen Anual'!O3</f>
        <v>2016</v>
      </c>
      <c r="F3" s="151"/>
      <c r="G3" s="149"/>
      <c r="H3" s="150"/>
      <c r="I3" s="150"/>
    </row>
    <row r="4" spans="2:4" ht="12.75">
      <c r="B4" s="152" t="s">
        <v>33</v>
      </c>
      <c r="C4" s="153"/>
      <c r="D4" s="153"/>
    </row>
    <row r="26" ht="12.75">
      <c r="B26" s="154" t="s">
        <v>111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1">
      <selection activeCell="E3" sqref="E3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46" t="s">
        <v>110</v>
      </c>
      <c r="E2" s="147" t="str">
        <f>'Resumen Anual'!C2</f>
        <v>AGUAS DE CHOLOMA</v>
      </c>
      <c r="F2" s="148"/>
      <c r="G2" s="149"/>
      <c r="H2" s="149"/>
      <c r="I2" s="149"/>
    </row>
    <row r="3" spans="4:9" ht="12.75">
      <c r="D3" s="146" t="s">
        <v>3</v>
      </c>
      <c r="E3" s="151">
        <f>'Resumen Anual'!O3</f>
        <v>2016</v>
      </c>
      <c r="F3" s="151"/>
      <c r="G3" s="149"/>
      <c r="H3" s="149"/>
      <c r="I3" s="149"/>
    </row>
    <row r="4" ht="12.75">
      <c r="B4" s="155" t="s">
        <v>112</v>
      </c>
    </row>
    <row r="26" ht="12.75">
      <c r="B26" s="15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H22" sqref="H22"/>
    </sheetView>
  </sheetViews>
  <sheetFormatPr defaultColWidth="11.421875" defaultRowHeight="15"/>
  <cols>
    <col min="2" max="2" width="13.28125" style="0" customWidth="1"/>
  </cols>
  <sheetData>
    <row r="1" ht="12.75">
      <c r="A1" t="s">
        <v>113</v>
      </c>
    </row>
    <row r="3" spans="1:3" ht="12.75">
      <c r="A3" s="156" t="s">
        <v>3</v>
      </c>
      <c r="B3" s="157" t="s">
        <v>114</v>
      </c>
      <c r="C3" s="156" t="s">
        <v>115</v>
      </c>
    </row>
    <row r="4" spans="1:3" ht="12.75">
      <c r="A4" s="158">
        <f>'Resumen Anual'!R3</f>
        <v>2010</v>
      </c>
      <c r="B4" s="159">
        <f>'Resumen Anual'!R22*1000/('Resumen Anual'!R14*'Resumen Anual'!R9*365)</f>
        <v>395.0708792736033</v>
      </c>
      <c r="C4" s="158" t="s">
        <v>116</v>
      </c>
    </row>
    <row r="5" spans="1:3" ht="12.75">
      <c r="A5" s="158">
        <f>'Resumen Anual'!S3</f>
        <v>2011</v>
      </c>
      <c r="B5" s="159">
        <f>'Resumen Anual'!S22*1000/('Resumen Anual'!S14*'Resumen Anual'!S9*365)</f>
        <v>346.7185678309938</v>
      </c>
      <c r="C5" s="158" t="s">
        <v>116</v>
      </c>
    </row>
    <row r="6" spans="1:3" ht="12.75">
      <c r="A6" s="158">
        <f>'Resumen Anual'!T3</f>
        <v>2012</v>
      </c>
      <c r="B6" s="159">
        <f>'Resumen Anual'!T22*1000/('Resumen Anual'!T14*'Resumen Anual'!T9*365)</f>
        <v>242.08753698691717</v>
      </c>
      <c r="C6" s="160" t="s">
        <v>116</v>
      </c>
    </row>
    <row r="7" spans="1:3" ht="12.75">
      <c r="A7" s="158">
        <f>'Resumen Anual'!U3</f>
        <v>2013</v>
      </c>
      <c r="B7" s="159">
        <f>'Resumen Anual'!U22*1000/('Resumen Anual'!U14*'Resumen Anual'!U9*365)</f>
        <v>347.2926813828555</v>
      </c>
      <c r="C7" s="160" t="s">
        <v>116</v>
      </c>
    </row>
    <row r="8" spans="1:3" ht="12.75">
      <c r="A8" s="158">
        <f>'Resumen Anual'!V3</f>
        <v>2014</v>
      </c>
      <c r="B8" s="159">
        <f>'Resumen Anual'!V22*1000/('Resumen Anual'!V14*'Resumen Anual'!V9*365)</f>
        <v>319.79421576570473</v>
      </c>
      <c r="C8" s="160" t="s">
        <v>116</v>
      </c>
    </row>
    <row r="9" spans="1:3" ht="12.75">
      <c r="A9" s="158">
        <f>'Resumen Anual'!X3</f>
        <v>2016</v>
      </c>
      <c r="B9" s="159" t="e">
        <f>'Resumen Anual'!X22*1000/('Resumen Anual'!X14*'Resumen Anual'!X9*365)</f>
        <v>#DIV/0!</v>
      </c>
      <c r="C9" s="160" t="s">
        <v>116</v>
      </c>
    </row>
    <row r="10" spans="1:3" ht="12.75">
      <c r="A10" s="158">
        <v>2016</v>
      </c>
      <c r="B10" s="159" t="e">
        <f>'Resumen Anual'!Y22*1000/('Resumen Anual'!Y14*'Resumen Anual'!Y9*365)</f>
        <v>#DIV/0!</v>
      </c>
      <c r="C10" s="160" t="s">
        <v>116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61">
      <selection activeCell="F85" sqref="F85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8"/>
  <sheetViews>
    <sheetView zoomScale="95" zoomScaleNormal="95" workbookViewId="0" topLeftCell="A1">
      <selection activeCell="F5" sqref="F5"/>
    </sheetView>
  </sheetViews>
  <sheetFormatPr defaultColWidth="11.421875" defaultRowHeight="15"/>
  <cols>
    <col min="1" max="1" width="34.00390625" style="0" customWidth="1"/>
  </cols>
  <sheetData>
    <row r="1" spans="1:16" ht="12.75">
      <c r="A1" t="s">
        <v>117</v>
      </c>
      <c r="B1">
        <v>1391</v>
      </c>
      <c r="C1">
        <v>1392</v>
      </c>
      <c r="D1">
        <v>1401</v>
      </c>
      <c r="O1" t="s">
        <v>117</v>
      </c>
      <c r="P1">
        <v>1401</v>
      </c>
    </row>
    <row r="2" spans="1:16" ht="12.75">
      <c r="A2" t="s">
        <v>1</v>
      </c>
      <c r="B2" t="s">
        <v>118</v>
      </c>
      <c r="C2" t="s">
        <v>118</v>
      </c>
      <c r="D2" t="s">
        <v>118</v>
      </c>
      <c r="O2" t="s">
        <v>1</v>
      </c>
      <c r="P2" t="s">
        <v>118</v>
      </c>
    </row>
    <row r="3" spans="1:16" ht="12.75">
      <c r="A3" t="s">
        <v>3</v>
      </c>
      <c r="B3">
        <v>2016</v>
      </c>
      <c r="C3">
        <v>2016</v>
      </c>
      <c r="D3">
        <v>2016</v>
      </c>
      <c r="E3">
        <v>2016</v>
      </c>
      <c r="F3">
        <v>2016</v>
      </c>
      <c r="O3" t="s">
        <v>3</v>
      </c>
      <c r="P3">
        <v>2016</v>
      </c>
    </row>
    <row r="4" spans="1:16" ht="12.75">
      <c r="A4" t="s">
        <v>119</v>
      </c>
      <c r="B4" t="s">
        <v>120</v>
      </c>
      <c r="C4" t="s">
        <v>121</v>
      </c>
      <c r="D4" t="s">
        <v>122</v>
      </c>
      <c r="E4" t="s">
        <v>123</v>
      </c>
      <c r="F4" t="s">
        <v>124</v>
      </c>
      <c r="O4" t="s">
        <v>119</v>
      </c>
      <c r="P4" t="s">
        <v>122</v>
      </c>
    </row>
    <row r="5" spans="1:27" ht="12.75">
      <c r="A5" t="s">
        <v>17</v>
      </c>
      <c r="B5" s="161">
        <v>42473</v>
      </c>
      <c r="C5" s="161">
        <v>42473</v>
      </c>
      <c r="D5" s="161">
        <v>42481</v>
      </c>
      <c r="E5" s="161">
        <v>42481</v>
      </c>
      <c r="F5" s="161">
        <v>42505</v>
      </c>
      <c r="G5" s="161"/>
      <c r="H5" s="161"/>
      <c r="I5" s="161"/>
      <c r="J5" s="161"/>
      <c r="K5" s="161"/>
      <c r="L5" s="161"/>
      <c r="M5" s="161"/>
      <c r="O5" s="161" t="s">
        <v>17</v>
      </c>
      <c r="P5" s="161">
        <v>42481</v>
      </c>
      <c r="R5" s="161"/>
      <c r="S5" s="161"/>
      <c r="T5" s="161"/>
      <c r="U5" s="161"/>
      <c r="V5" s="161"/>
      <c r="W5" s="161"/>
      <c r="X5" s="161"/>
      <c r="Y5" s="161"/>
      <c r="Z5" s="161"/>
      <c r="AA5" s="161"/>
    </row>
    <row r="6" spans="1:16" ht="12.75">
      <c r="A6" t="s">
        <v>18</v>
      </c>
      <c r="B6" t="s">
        <v>125</v>
      </c>
      <c r="C6" t="s">
        <v>125</v>
      </c>
      <c r="D6" t="s">
        <v>125</v>
      </c>
      <c r="E6" t="s">
        <v>125</v>
      </c>
      <c r="F6" t="s">
        <v>125</v>
      </c>
      <c r="O6" t="s">
        <v>18</v>
      </c>
      <c r="P6" t="s">
        <v>125</v>
      </c>
    </row>
    <row r="7" spans="1:15" ht="12.75">
      <c r="A7" t="s">
        <v>19</v>
      </c>
      <c r="O7" t="s">
        <v>19</v>
      </c>
    </row>
    <row r="8" spans="1:16" ht="12.75">
      <c r="A8" t="s">
        <v>20</v>
      </c>
      <c r="B8">
        <v>218286</v>
      </c>
      <c r="C8">
        <v>218286</v>
      </c>
      <c r="D8">
        <v>218286</v>
      </c>
      <c r="E8">
        <v>218286</v>
      </c>
      <c r="F8">
        <v>218286</v>
      </c>
      <c r="O8" t="s">
        <v>20</v>
      </c>
      <c r="P8">
        <v>218286</v>
      </c>
    </row>
    <row r="9" spans="1:16" ht="12.75">
      <c r="A9" t="s">
        <v>21</v>
      </c>
      <c r="B9">
        <v>4</v>
      </c>
      <c r="C9">
        <v>4</v>
      </c>
      <c r="D9">
        <v>4</v>
      </c>
      <c r="E9">
        <v>3.61</v>
      </c>
      <c r="F9">
        <v>3.61</v>
      </c>
      <c r="O9" t="s">
        <v>21</v>
      </c>
      <c r="P9">
        <v>4</v>
      </c>
    </row>
    <row r="10" spans="1:16" ht="12.75">
      <c r="A10" t="s">
        <v>22</v>
      </c>
      <c r="B10">
        <v>60501</v>
      </c>
      <c r="C10">
        <v>60501</v>
      </c>
      <c r="D10">
        <v>60501</v>
      </c>
      <c r="E10">
        <v>60501</v>
      </c>
      <c r="F10">
        <v>60501</v>
      </c>
      <c r="O10" t="s">
        <v>22</v>
      </c>
      <c r="P10">
        <v>60501</v>
      </c>
    </row>
    <row r="11" spans="1:16" ht="12.75">
      <c r="A11" t="s">
        <v>126</v>
      </c>
      <c r="B11">
        <v>23708</v>
      </c>
      <c r="C11">
        <v>23708</v>
      </c>
      <c r="D11">
        <v>23708</v>
      </c>
      <c r="E11">
        <v>23708</v>
      </c>
      <c r="F11">
        <v>23708</v>
      </c>
      <c r="O11" t="s">
        <v>126</v>
      </c>
      <c r="P11">
        <v>23708</v>
      </c>
    </row>
    <row r="12" spans="1:16" ht="12.75">
      <c r="A12" t="s">
        <v>127</v>
      </c>
      <c r="B12">
        <v>11300</v>
      </c>
      <c r="C12">
        <v>11300</v>
      </c>
      <c r="D12">
        <v>11300</v>
      </c>
      <c r="E12">
        <v>11300</v>
      </c>
      <c r="F12">
        <v>11300</v>
      </c>
      <c r="O12" t="s">
        <v>127</v>
      </c>
      <c r="P12">
        <v>11300</v>
      </c>
    </row>
    <row r="13" spans="1:15" ht="12.75">
      <c r="A13" t="s">
        <v>25</v>
      </c>
      <c r="O13" t="s">
        <v>25</v>
      </c>
    </row>
    <row r="14" spans="1:16" ht="12.75">
      <c r="A14" t="s">
        <v>26</v>
      </c>
      <c r="B14">
        <v>24472</v>
      </c>
      <c r="C14">
        <v>24472</v>
      </c>
      <c r="D14">
        <v>24472</v>
      </c>
      <c r="E14">
        <v>24957</v>
      </c>
      <c r="F14">
        <v>26331</v>
      </c>
      <c r="O14" t="s">
        <v>26</v>
      </c>
      <c r="P14">
        <v>24472</v>
      </c>
    </row>
    <row r="15" spans="1:16" ht="12.75">
      <c r="A15" t="s">
        <v>27</v>
      </c>
      <c r="B15">
        <v>380</v>
      </c>
      <c r="C15">
        <v>0</v>
      </c>
      <c r="D15">
        <v>0</v>
      </c>
      <c r="E15">
        <v>477</v>
      </c>
      <c r="F15">
        <v>136</v>
      </c>
      <c r="O15" t="s">
        <v>27</v>
      </c>
      <c r="P15">
        <v>0</v>
      </c>
    </row>
    <row r="16" spans="1:16" ht="12.75">
      <c r="A16" t="s">
        <v>28</v>
      </c>
      <c r="B16">
        <v>19673</v>
      </c>
      <c r="C16">
        <v>19673</v>
      </c>
      <c r="D16">
        <v>19673</v>
      </c>
      <c r="E16">
        <v>19899</v>
      </c>
      <c r="F16">
        <v>21060</v>
      </c>
      <c r="O16" t="s">
        <v>28</v>
      </c>
      <c r="P16">
        <v>19673</v>
      </c>
    </row>
    <row r="17" spans="1:16" ht="12.75">
      <c r="A17" t="s">
        <v>29</v>
      </c>
      <c r="B17">
        <v>3630</v>
      </c>
      <c r="C17">
        <v>3630</v>
      </c>
      <c r="D17">
        <v>3630</v>
      </c>
      <c r="E17">
        <v>3630</v>
      </c>
      <c r="F17">
        <v>3630</v>
      </c>
      <c r="O17" t="s">
        <v>29</v>
      </c>
      <c r="P17">
        <v>3630</v>
      </c>
    </row>
    <row r="18" spans="1:16" ht="12.75">
      <c r="A18" t="s">
        <v>30</v>
      </c>
      <c r="B18">
        <v>631</v>
      </c>
      <c r="C18">
        <v>0</v>
      </c>
      <c r="D18">
        <v>0</v>
      </c>
      <c r="E18">
        <v>226</v>
      </c>
      <c r="F18">
        <v>0</v>
      </c>
      <c r="O18" t="s">
        <v>30</v>
      </c>
      <c r="P18">
        <v>0</v>
      </c>
    </row>
    <row r="19" spans="1:16" ht="12.75">
      <c r="A19" t="s">
        <v>31</v>
      </c>
      <c r="B19">
        <v>3560</v>
      </c>
      <c r="C19">
        <v>3560</v>
      </c>
      <c r="D19">
        <v>2560</v>
      </c>
      <c r="E19">
        <v>3560</v>
      </c>
      <c r="F19">
        <v>3560</v>
      </c>
      <c r="O19" t="s">
        <v>31</v>
      </c>
      <c r="P19">
        <v>2560</v>
      </c>
    </row>
    <row r="20" spans="1:16" ht="12.75">
      <c r="A20" t="s">
        <v>32</v>
      </c>
      <c r="B20">
        <v>3560</v>
      </c>
      <c r="C20">
        <v>3560</v>
      </c>
      <c r="D20">
        <v>2560</v>
      </c>
      <c r="E20">
        <v>3560</v>
      </c>
      <c r="F20">
        <v>3560</v>
      </c>
      <c r="O20" t="s">
        <v>32</v>
      </c>
      <c r="P20">
        <v>2560</v>
      </c>
    </row>
    <row r="21" spans="1:15" ht="12.75">
      <c r="A21" t="s">
        <v>33</v>
      </c>
      <c r="O21" t="s">
        <v>33</v>
      </c>
    </row>
    <row r="22" spans="1:16" ht="12.75">
      <c r="A22" t="s">
        <v>34</v>
      </c>
      <c r="B22">
        <v>1403750.62</v>
      </c>
      <c r="C22">
        <v>1403750.62</v>
      </c>
      <c r="D22">
        <v>1403751</v>
      </c>
      <c r="E22">
        <v>1236448.8</v>
      </c>
      <c r="F22">
        <v>1236448.8</v>
      </c>
      <c r="O22" t="s">
        <v>34</v>
      </c>
      <c r="P22">
        <v>1403751</v>
      </c>
    </row>
    <row r="23" spans="1:16" ht="12.75">
      <c r="A23" t="s">
        <v>35</v>
      </c>
      <c r="B23">
        <v>0</v>
      </c>
      <c r="C23">
        <v>0</v>
      </c>
      <c r="D23">
        <v>0</v>
      </c>
      <c r="E23">
        <v>0</v>
      </c>
      <c r="F23">
        <v>0</v>
      </c>
      <c r="O23" t="s">
        <v>35</v>
      </c>
      <c r="P23">
        <v>0</v>
      </c>
    </row>
    <row r="24" spans="1:16" ht="12.75">
      <c r="A24" t="s">
        <v>36</v>
      </c>
      <c r="B24">
        <v>1403750.62</v>
      </c>
      <c r="C24">
        <v>1403750.62</v>
      </c>
      <c r="D24">
        <v>1403751</v>
      </c>
      <c r="E24">
        <v>1236448.8</v>
      </c>
      <c r="F24">
        <v>1236448.8</v>
      </c>
      <c r="O24" t="s">
        <v>36</v>
      </c>
      <c r="P24">
        <v>1403751</v>
      </c>
    </row>
    <row r="25" spans="1:16" ht="12.75">
      <c r="A25" t="s">
        <v>37</v>
      </c>
      <c r="B25">
        <v>1403750.62</v>
      </c>
      <c r="C25">
        <v>1403750.62</v>
      </c>
      <c r="D25">
        <v>1403750.62</v>
      </c>
      <c r="E25">
        <v>1236448.8</v>
      </c>
      <c r="F25">
        <v>1236448.8</v>
      </c>
      <c r="O25" t="s">
        <v>37</v>
      </c>
      <c r="P25">
        <v>1403750.62</v>
      </c>
    </row>
    <row r="26" spans="1:15" ht="12.75">
      <c r="A26" t="s">
        <v>38</v>
      </c>
      <c r="O26" t="s">
        <v>38</v>
      </c>
    </row>
    <row r="27" spans="1:16" ht="12.75">
      <c r="A27" t="s">
        <v>39</v>
      </c>
      <c r="B27">
        <v>16</v>
      </c>
      <c r="C27">
        <v>16</v>
      </c>
      <c r="D27">
        <v>16</v>
      </c>
      <c r="E27">
        <v>16</v>
      </c>
      <c r="F27">
        <v>16</v>
      </c>
      <c r="O27" t="s">
        <v>39</v>
      </c>
      <c r="P27">
        <v>16</v>
      </c>
    </row>
    <row r="28" spans="1:16" ht="12.75">
      <c r="A28" t="s">
        <v>40</v>
      </c>
      <c r="B28">
        <v>0</v>
      </c>
      <c r="C28">
        <v>0</v>
      </c>
      <c r="D28">
        <v>0</v>
      </c>
      <c r="E28">
        <v>0</v>
      </c>
      <c r="F28">
        <v>0</v>
      </c>
      <c r="O28" t="s">
        <v>40</v>
      </c>
      <c r="P28">
        <v>0</v>
      </c>
    </row>
    <row r="29" spans="1:16" ht="12.75">
      <c r="A29" t="s">
        <v>41</v>
      </c>
      <c r="B29">
        <v>0</v>
      </c>
      <c r="C29">
        <v>0</v>
      </c>
      <c r="D29">
        <v>0</v>
      </c>
      <c r="E29">
        <v>0</v>
      </c>
      <c r="F29">
        <v>0</v>
      </c>
      <c r="O29" t="s">
        <v>41</v>
      </c>
      <c r="P29">
        <v>0</v>
      </c>
    </row>
    <row r="30" spans="1:16" ht="12.75">
      <c r="A30" t="s">
        <v>128</v>
      </c>
      <c r="B30">
        <v>0</v>
      </c>
      <c r="C30">
        <v>0</v>
      </c>
      <c r="D30">
        <v>0</v>
      </c>
      <c r="E30">
        <v>0</v>
      </c>
      <c r="F30">
        <v>0</v>
      </c>
      <c r="O30" t="s">
        <v>42</v>
      </c>
      <c r="P30">
        <v>0</v>
      </c>
    </row>
    <row r="31" spans="1:16" ht="12.75">
      <c r="A31" t="s">
        <v>43</v>
      </c>
      <c r="B31">
        <v>0</v>
      </c>
      <c r="C31">
        <v>0</v>
      </c>
      <c r="D31">
        <v>0</v>
      </c>
      <c r="E31">
        <v>0</v>
      </c>
      <c r="F31">
        <v>0</v>
      </c>
      <c r="O31" t="s">
        <v>43</v>
      </c>
      <c r="P31">
        <v>0</v>
      </c>
    </row>
    <row r="32" spans="1:16" ht="12.75">
      <c r="A32" t="s">
        <v>129</v>
      </c>
      <c r="B32">
        <v>0</v>
      </c>
      <c r="C32">
        <v>0</v>
      </c>
      <c r="D32">
        <v>0</v>
      </c>
      <c r="E32">
        <v>0</v>
      </c>
      <c r="F32">
        <v>0</v>
      </c>
      <c r="O32" t="s">
        <v>44</v>
      </c>
      <c r="P32">
        <v>0</v>
      </c>
    </row>
    <row r="33" spans="1:16" ht="12.75">
      <c r="A33" t="s">
        <v>130</v>
      </c>
      <c r="B33">
        <v>0</v>
      </c>
      <c r="C33">
        <v>0</v>
      </c>
      <c r="D33">
        <v>0</v>
      </c>
      <c r="E33">
        <v>0</v>
      </c>
      <c r="F33">
        <v>0</v>
      </c>
      <c r="O33" t="s">
        <v>45</v>
      </c>
      <c r="P33">
        <v>0</v>
      </c>
    </row>
    <row r="34" spans="1:15" ht="12.75">
      <c r="A34" t="s">
        <v>46</v>
      </c>
      <c r="O34" t="s">
        <v>46</v>
      </c>
    </row>
    <row r="35" spans="1:16" ht="12.75">
      <c r="A35" t="s">
        <v>47</v>
      </c>
      <c r="B35">
        <v>4454</v>
      </c>
      <c r="C35">
        <v>4454</v>
      </c>
      <c r="D35">
        <v>4454</v>
      </c>
      <c r="E35">
        <v>4454</v>
      </c>
      <c r="F35">
        <v>5686</v>
      </c>
      <c r="O35" t="s">
        <v>47</v>
      </c>
      <c r="P35">
        <v>4454</v>
      </c>
    </row>
    <row r="36" spans="1:16" ht="12.75">
      <c r="A36" t="s">
        <v>48</v>
      </c>
      <c r="B36">
        <v>10237</v>
      </c>
      <c r="C36">
        <v>10237</v>
      </c>
      <c r="D36">
        <v>10237</v>
      </c>
      <c r="E36">
        <v>10237</v>
      </c>
      <c r="F36">
        <v>10379</v>
      </c>
      <c r="O36" t="s">
        <v>48</v>
      </c>
      <c r="P36">
        <v>10237</v>
      </c>
    </row>
    <row r="37" spans="1:16" ht="12.75">
      <c r="A37" t="s">
        <v>49</v>
      </c>
      <c r="B37">
        <v>8342</v>
      </c>
      <c r="C37">
        <v>8342</v>
      </c>
      <c r="D37">
        <v>8342</v>
      </c>
      <c r="E37">
        <v>8342</v>
      </c>
      <c r="F37">
        <v>8342</v>
      </c>
      <c r="O37" t="s">
        <v>49</v>
      </c>
      <c r="P37">
        <v>8342</v>
      </c>
    </row>
    <row r="38" spans="1:16" ht="12.75">
      <c r="A38" t="s">
        <v>50</v>
      </c>
      <c r="B38">
        <v>1439</v>
      </c>
      <c r="C38">
        <v>1439</v>
      </c>
      <c r="D38">
        <v>1439</v>
      </c>
      <c r="E38">
        <v>1439</v>
      </c>
      <c r="F38">
        <v>1439</v>
      </c>
      <c r="O38" t="s">
        <v>50</v>
      </c>
      <c r="P38">
        <v>1439</v>
      </c>
    </row>
    <row r="39" spans="1:15" ht="12.75">
      <c r="A39" t="s">
        <v>51</v>
      </c>
      <c r="O39" t="s">
        <v>51</v>
      </c>
    </row>
    <row r="40" spans="1:16" ht="12.75">
      <c r="A40" t="s">
        <v>52</v>
      </c>
      <c r="B40">
        <v>53</v>
      </c>
      <c r="C40">
        <v>53</v>
      </c>
      <c r="D40">
        <v>53</v>
      </c>
      <c r="E40">
        <v>53</v>
      </c>
      <c r="F40">
        <v>53</v>
      </c>
      <c r="O40" t="s">
        <v>52</v>
      </c>
      <c r="P40">
        <v>53</v>
      </c>
    </row>
    <row r="41" spans="1:16" ht="12.75">
      <c r="A41" t="s">
        <v>53</v>
      </c>
      <c r="B41">
        <v>20</v>
      </c>
      <c r="C41">
        <v>20</v>
      </c>
      <c r="D41">
        <v>20</v>
      </c>
      <c r="E41">
        <v>20</v>
      </c>
      <c r="F41">
        <v>20</v>
      </c>
      <c r="O41" t="s">
        <v>53</v>
      </c>
      <c r="P41">
        <v>20</v>
      </c>
    </row>
    <row r="42" spans="1:16" ht="12.75">
      <c r="A42" t="s">
        <v>54</v>
      </c>
      <c r="B42">
        <v>88</v>
      </c>
      <c r="C42">
        <v>88</v>
      </c>
      <c r="D42">
        <v>88</v>
      </c>
      <c r="E42">
        <v>88</v>
      </c>
      <c r="F42">
        <v>88</v>
      </c>
      <c r="O42" t="s">
        <v>54</v>
      </c>
      <c r="P42">
        <v>88</v>
      </c>
    </row>
    <row r="43" spans="1:15" ht="12.75">
      <c r="A43" t="s">
        <v>55</v>
      </c>
      <c r="O43" t="s">
        <v>55</v>
      </c>
    </row>
    <row r="44" spans="1:15" ht="12.75">
      <c r="A44" t="s">
        <v>56</v>
      </c>
      <c r="O44" t="s">
        <v>56</v>
      </c>
    </row>
    <row r="45" spans="1:16" ht="12.75">
      <c r="A45" t="s">
        <v>57</v>
      </c>
      <c r="B45">
        <v>511694</v>
      </c>
      <c r="C45">
        <v>511694</v>
      </c>
      <c r="D45">
        <v>511694</v>
      </c>
      <c r="E45">
        <v>511694</v>
      </c>
      <c r="F45">
        <v>511694</v>
      </c>
      <c r="O45" t="s">
        <v>57</v>
      </c>
      <c r="P45">
        <v>511694</v>
      </c>
    </row>
    <row r="46" spans="1:16" ht="12.75">
      <c r="A46" t="s">
        <v>58</v>
      </c>
      <c r="B46">
        <v>1658217.78</v>
      </c>
      <c r="C46">
        <v>1898691.21</v>
      </c>
      <c r="D46">
        <v>1553955.36</v>
      </c>
      <c r="E46">
        <v>1716166.4</v>
      </c>
      <c r="F46">
        <v>1716166.4</v>
      </c>
      <c r="O46" t="s">
        <v>58</v>
      </c>
      <c r="P46">
        <v>1898691.21</v>
      </c>
    </row>
    <row r="47" spans="1:16" ht="12.75">
      <c r="A47" t="s">
        <v>131</v>
      </c>
      <c r="B47">
        <v>0</v>
      </c>
      <c r="C47">
        <v>0</v>
      </c>
      <c r="D47">
        <v>55000</v>
      </c>
      <c r="E47">
        <v>21440</v>
      </c>
      <c r="F47">
        <v>55000</v>
      </c>
      <c r="O47" t="s">
        <v>59</v>
      </c>
      <c r="P47">
        <v>55000</v>
      </c>
    </row>
    <row r="48" spans="1:16" ht="12.75">
      <c r="A48" t="s">
        <v>132</v>
      </c>
      <c r="B48">
        <v>1466416.9</v>
      </c>
      <c r="C48">
        <v>1466416.9</v>
      </c>
      <c r="D48">
        <v>1466416.9</v>
      </c>
      <c r="E48">
        <v>1613058.59</v>
      </c>
      <c r="F48">
        <v>1613058.59</v>
      </c>
      <c r="O48" t="s">
        <v>132</v>
      </c>
      <c r="P48">
        <v>1466416.9</v>
      </c>
    </row>
    <row r="49" spans="1:16" ht="12.75">
      <c r="A49" t="s">
        <v>61</v>
      </c>
      <c r="B49">
        <v>3636328.68</v>
      </c>
      <c r="C49">
        <v>3876802.11</v>
      </c>
      <c r="D49">
        <v>3587066.26</v>
      </c>
      <c r="E49">
        <v>3862358.99</v>
      </c>
      <c r="F49">
        <v>3895918.99</v>
      </c>
      <c r="O49" t="s">
        <v>61</v>
      </c>
      <c r="P49">
        <v>3931802.11</v>
      </c>
    </row>
    <row r="50" spans="1:15" ht="12.75">
      <c r="A50" t="s">
        <v>62</v>
      </c>
      <c r="O50" t="s">
        <v>62</v>
      </c>
    </row>
    <row r="51" spans="1:16" ht="12.75">
      <c r="A51" t="s">
        <v>63</v>
      </c>
      <c r="B51">
        <v>196084.72</v>
      </c>
      <c r="C51">
        <v>196084.72</v>
      </c>
      <c r="D51">
        <v>196084.72</v>
      </c>
      <c r="E51">
        <v>196084.72</v>
      </c>
      <c r="F51">
        <v>196084.72</v>
      </c>
      <c r="O51" t="s">
        <v>63</v>
      </c>
      <c r="P51">
        <v>196084.72</v>
      </c>
    </row>
    <row r="52" spans="1:16" ht="12.75">
      <c r="A52" t="s">
        <v>64</v>
      </c>
      <c r="B52">
        <v>69865.19</v>
      </c>
      <c r="C52">
        <v>50094.74</v>
      </c>
      <c r="D52">
        <v>50095.33</v>
      </c>
      <c r="E52">
        <v>53007.31</v>
      </c>
      <c r="F52">
        <v>53007.31</v>
      </c>
      <c r="O52" t="s">
        <v>64</v>
      </c>
      <c r="P52">
        <v>50094.74</v>
      </c>
    </row>
    <row r="53" spans="1:16" ht="12.75">
      <c r="A53" t="s">
        <v>65</v>
      </c>
      <c r="B53">
        <v>1500</v>
      </c>
      <c r="C53">
        <v>1500</v>
      </c>
      <c r="D53">
        <v>1500</v>
      </c>
      <c r="E53">
        <v>1500</v>
      </c>
      <c r="F53">
        <v>1500</v>
      </c>
      <c r="O53" t="s">
        <v>65</v>
      </c>
      <c r="P53">
        <v>1500</v>
      </c>
    </row>
    <row r="54" spans="1:16" ht="12.75">
      <c r="A54" t="s">
        <v>133</v>
      </c>
      <c r="B54">
        <v>7500</v>
      </c>
      <c r="C54">
        <v>7500</v>
      </c>
      <c r="D54">
        <v>7500</v>
      </c>
      <c r="E54">
        <v>8250</v>
      </c>
      <c r="F54">
        <v>8250</v>
      </c>
      <c r="O54" t="s">
        <v>133</v>
      </c>
      <c r="P54">
        <v>7500</v>
      </c>
    </row>
    <row r="55" spans="1:16" ht="12.75">
      <c r="A55" t="s">
        <v>67</v>
      </c>
      <c r="B55">
        <v>274949.91000000003</v>
      </c>
      <c r="C55">
        <v>255179.46</v>
      </c>
      <c r="D55">
        <v>255180.05</v>
      </c>
      <c r="E55">
        <v>258842.03</v>
      </c>
      <c r="F55">
        <v>258842.03</v>
      </c>
      <c r="O55" t="s">
        <v>67</v>
      </c>
      <c r="P55">
        <v>255179.46</v>
      </c>
    </row>
    <row r="56" spans="1:15" ht="12.75">
      <c r="A56" t="s">
        <v>68</v>
      </c>
      <c r="O56" t="s">
        <v>68</v>
      </c>
    </row>
    <row r="57" spans="1:16" ht="12.75">
      <c r="A57" t="s">
        <v>69</v>
      </c>
      <c r="B57">
        <v>1034416.94</v>
      </c>
      <c r="C57">
        <v>1034416.94</v>
      </c>
      <c r="D57">
        <v>1034416.94</v>
      </c>
      <c r="E57">
        <v>1034416.94</v>
      </c>
      <c r="F57">
        <v>1034416.94</v>
      </c>
      <c r="O57" t="s">
        <v>69</v>
      </c>
      <c r="P57">
        <v>1034416.94</v>
      </c>
    </row>
    <row r="58" spans="1:16" ht="12.75">
      <c r="A58" t="s">
        <v>70</v>
      </c>
      <c r="B58">
        <v>18000</v>
      </c>
      <c r="C58">
        <v>18000</v>
      </c>
      <c r="D58">
        <v>18000</v>
      </c>
      <c r="E58">
        <v>18000</v>
      </c>
      <c r="F58">
        <v>18000</v>
      </c>
      <c r="O58" t="s">
        <v>70</v>
      </c>
      <c r="P58">
        <v>18000</v>
      </c>
    </row>
    <row r="59" spans="1:16" ht="12.75">
      <c r="A59" t="s">
        <v>71</v>
      </c>
      <c r="B59">
        <v>13000</v>
      </c>
      <c r="C59">
        <v>13000</v>
      </c>
      <c r="D59">
        <v>13000</v>
      </c>
      <c r="E59">
        <v>13000</v>
      </c>
      <c r="F59">
        <v>13000</v>
      </c>
      <c r="O59" t="s">
        <v>71</v>
      </c>
      <c r="P59">
        <v>13000</v>
      </c>
    </row>
    <row r="60" spans="1:16" ht="12.75">
      <c r="A60" t="s">
        <v>72</v>
      </c>
      <c r="B60">
        <v>910000</v>
      </c>
      <c r="C60">
        <v>910000</v>
      </c>
      <c r="D60">
        <v>910000</v>
      </c>
      <c r="E60">
        <v>1001000</v>
      </c>
      <c r="F60">
        <v>1001000</v>
      </c>
      <c r="O60" t="s">
        <v>72</v>
      </c>
      <c r="P60">
        <v>91000</v>
      </c>
    </row>
    <row r="61" spans="1:15" ht="12.75">
      <c r="A61" t="s">
        <v>73</v>
      </c>
      <c r="O61" t="s">
        <v>73</v>
      </c>
    </row>
    <row r="62" spans="1:16" ht="12.75">
      <c r="A62" t="s">
        <v>74</v>
      </c>
      <c r="B62">
        <v>1403750.62</v>
      </c>
      <c r="C62">
        <v>1403750.62</v>
      </c>
      <c r="D62">
        <v>1403750.62</v>
      </c>
      <c r="E62">
        <v>1236448.8</v>
      </c>
      <c r="F62">
        <v>1236448.8</v>
      </c>
      <c r="O62" t="s">
        <v>74</v>
      </c>
      <c r="P62">
        <v>1403750.62</v>
      </c>
    </row>
    <row r="63" spans="1:16" ht="12.75">
      <c r="A63" t="s">
        <v>75</v>
      </c>
      <c r="B63">
        <v>4270164.03</v>
      </c>
      <c r="C63">
        <v>4270164.03</v>
      </c>
      <c r="D63">
        <v>4270164.03</v>
      </c>
      <c r="E63">
        <v>4478306.48</v>
      </c>
      <c r="F63">
        <v>4802477.43</v>
      </c>
      <c r="O63" t="s">
        <v>75</v>
      </c>
      <c r="P63">
        <v>4270164.03</v>
      </c>
    </row>
    <row r="64" spans="1:16" ht="12.75">
      <c r="A64" t="s">
        <v>76</v>
      </c>
      <c r="B64">
        <v>1814211.28</v>
      </c>
      <c r="C64">
        <v>1814211.28</v>
      </c>
      <c r="D64">
        <v>1814211.28</v>
      </c>
      <c r="E64">
        <v>1887099.02</v>
      </c>
      <c r="F64">
        <v>2055815.62</v>
      </c>
      <c r="O64" t="s">
        <v>76</v>
      </c>
      <c r="P64">
        <v>1814211.28</v>
      </c>
    </row>
    <row r="65" spans="1:16" ht="12.75">
      <c r="A65" t="s">
        <v>134</v>
      </c>
      <c r="B65">
        <v>1165564.0500000003</v>
      </c>
      <c r="C65">
        <v>1133576.7600000005</v>
      </c>
      <c r="D65">
        <v>1569652.0500000003</v>
      </c>
      <c r="E65">
        <v>1711935.3000000007</v>
      </c>
      <c r="F65">
        <v>1937070.2899999998</v>
      </c>
      <c r="O65" t="s">
        <v>134</v>
      </c>
      <c r="P65">
        <v>1569652.05</v>
      </c>
    </row>
    <row r="66" spans="1:16" ht="12.75">
      <c r="A66" t="s">
        <v>78</v>
      </c>
      <c r="B66">
        <v>3452944.33</v>
      </c>
      <c r="C66">
        <v>3470336.86</v>
      </c>
      <c r="D66">
        <v>3182747.06</v>
      </c>
      <c r="E66">
        <v>3252003.01</v>
      </c>
      <c r="F66">
        <v>3409595.27</v>
      </c>
      <c r="O66" t="s">
        <v>78</v>
      </c>
      <c r="P66">
        <v>3182747.06</v>
      </c>
    </row>
    <row r="67" spans="1:16" ht="12.75">
      <c r="A67" t="s">
        <v>79</v>
      </c>
      <c r="B67">
        <v>1465866.93</v>
      </c>
      <c r="C67">
        <v>1480461.69</v>
      </c>
      <c r="D67">
        <v>1331976.2</v>
      </c>
      <c r="E67">
        <v>1401467.19</v>
      </c>
      <c r="F67">
        <v>1511627.49</v>
      </c>
      <c r="O67" t="s">
        <v>79</v>
      </c>
      <c r="P67">
        <v>1331979.2</v>
      </c>
    </row>
    <row r="68" spans="1:16" ht="12.75">
      <c r="A68" t="s">
        <v>80</v>
      </c>
      <c r="B68">
        <v>2971677.58</v>
      </c>
      <c r="C68">
        <v>2898130.64</v>
      </c>
      <c r="D68">
        <v>2733864.17</v>
      </c>
      <c r="E68">
        <v>2994223.8</v>
      </c>
      <c r="F68">
        <v>3122176.39</v>
      </c>
      <c r="O68" t="s">
        <v>80</v>
      </c>
      <c r="P68">
        <v>2733864.17</v>
      </c>
    </row>
    <row r="69" spans="1:16" ht="12.75">
      <c r="A69" t="s">
        <v>81</v>
      </c>
      <c r="B69">
        <v>6084375.3100000005</v>
      </c>
      <c r="C69">
        <v>6084375.3100000005</v>
      </c>
      <c r="D69">
        <v>6084375.3100000005</v>
      </c>
      <c r="E69">
        <v>6365405.5</v>
      </c>
      <c r="F69">
        <v>6858293.05</v>
      </c>
      <c r="O69" t="s">
        <v>81</v>
      </c>
      <c r="P69">
        <v>6084375.31</v>
      </c>
    </row>
    <row r="70" spans="1:16" ht="12.75">
      <c r="A70" t="s">
        <v>82</v>
      </c>
      <c r="B70">
        <v>7890488.84</v>
      </c>
      <c r="C70">
        <v>7848929.1899999995</v>
      </c>
      <c r="D70">
        <v>7248587.43</v>
      </c>
      <c r="E70">
        <v>7647693.999999999</v>
      </c>
      <c r="F70">
        <v>8043399.15</v>
      </c>
      <c r="O70" t="s">
        <v>82</v>
      </c>
      <c r="P70">
        <v>7248587.43</v>
      </c>
    </row>
    <row r="71" spans="1:15" ht="12.75">
      <c r="A71" t="s">
        <v>83</v>
      </c>
      <c r="O71" t="s">
        <v>83</v>
      </c>
    </row>
    <row r="72" spans="1:16" ht="12.75">
      <c r="A72" t="s">
        <v>84</v>
      </c>
      <c r="B72">
        <v>24472</v>
      </c>
      <c r="C72">
        <v>24472</v>
      </c>
      <c r="D72">
        <v>24472</v>
      </c>
      <c r="E72">
        <v>24472</v>
      </c>
      <c r="F72">
        <v>26331</v>
      </c>
      <c r="O72" t="s">
        <v>84</v>
      </c>
      <c r="P72">
        <v>24472</v>
      </c>
    </row>
    <row r="73" spans="1:16" ht="12.75">
      <c r="A73" t="s">
        <v>85</v>
      </c>
      <c r="B73">
        <v>46</v>
      </c>
      <c r="C73">
        <v>47</v>
      </c>
      <c r="D73">
        <v>72</v>
      </c>
      <c r="E73">
        <v>62</v>
      </c>
      <c r="F73">
        <v>70</v>
      </c>
      <c r="O73" t="s">
        <v>85</v>
      </c>
      <c r="P73">
        <v>72</v>
      </c>
    </row>
    <row r="74" spans="1:16" ht="12.75">
      <c r="A74" t="s">
        <v>86</v>
      </c>
      <c r="B74">
        <v>13</v>
      </c>
      <c r="C74">
        <v>21</v>
      </c>
      <c r="D74">
        <v>53</v>
      </c>
      <c r="E74">
        <v>55</v>
      </c>
      <c r="F74">
        <v>57</v>
      </c>
      <c r="O74" t="s">
        <v>86</v>
      </c>
      <c r="P74">
        <v>53</v>
      </c>
    </row>
    <row r="75" spans="1:16" ht="12.75">
      <c r="A75" t="s">
        <v>87</v>
      </c>
      <c r="B75">
        <v>10</v>
      </c>
      <c r="C75">
        <v>19</v>
      </c>
      <c r="D75">
        <v>33</v>
      </c>
      <c r="E75">
        <v>46</v>
      </c>
      <c r="F75">
        <v>47</v>
      </c>
      <c r="O75" t="s">
        <v>87</v>
      </c>
      <c r="P75">
        <v>33</v>
      </c>
    </row>
    <row r="76" spans="1:16" ht="12.75">
      <c r="A76" t="s">
        <v>88</v>
      </c>
      <c r="B76">
        <v>49</v>
      </c>
      <c r="C76">
        <v>41</v>
      </c>
      <c r="D76">
        <v>0</v>
      </c>
      <c r="E76">
        <v>40</v>
      </c>
      <c r="F76">
        <v>0</v>
      </c>
      <c r="O76" t="s">
        <v>88</v>
      </c>
      <c r="P76">
        <v>0</v>
      </c>
    </row>
    <row r="77" spans="1:16" ht="12.75">
      <c r="A77" t="s">
        <v>89</v>
      </c>
      <c r="B77">
        <v>42</v>
      </c>
      <c r="C77">
        <v>32</v>
      </c>
      <c r="D77">
        <v>0</v>
      </c>
      <c r="E77">
        <v>32</v>
      </c>
      <c r="F77">
        <v>0</v>
      </c>
      <c r="O77" t="s">
        <v>89</v>
      </c>
      <c r="P77">
        <v>0</v>
      </c>
    </row>
    <row r="78" spans="1:16" ht="12.75">
      <c r="A78" t="s">
        <v>90</v>
      </c>
      <c r="B78">
        <v>95</v>
      </c>
      <c r="C78">
        <v>88</v>
      </c>
      <c r="D78">
        <v>72</v>
      </c>
      <c r="E78">
        <v>102</v>
      </c>
      <c r="F78">
        <v>119</v>
      </c>
      <c r="O78" t="s">
        <v>90</v>
      </c>
      <c r="P78">
        <v>72</v>
      </c>
    </row>
    <row r="79" spans="1:16" ht="12.75">
      <c r="A79" t="s">
        <v>91</v>
      </c>
      <c r="B79">
        <v>85</v>
      </c>
      <c r="C79">
        <v>75</v>
      </c>
      <c r="D79">
        <v>72</v>
      </c>
      <c r="E79">
        <v>102</v>
      </c>
      <c r="F79">
        <v>119</v>
      </c>
      <c r="O79" t="s">
        <v>91</v>
      </c>
      <c r="P79">
        <v>0</v>
      </c>
    </row>
    <row r="80" spans="1:15" ht="12.75">
      <c r="A80" t="s">
        <v>92</v>
      </c>
      <c r="O80" t="s">
        <v>92</v>
      </c>
    </row>
    <row r="81" spans="1:16" ht="12.75">
      <c r="A81" t="s">
        <v>93</v>
      </c>
      <c r="B81">
        <v>7</v>
      </c>
      <c r="C81">
        <v>8</v>
      </c>
      <c r="D81">
        <v>7</v>
      </c>
      <c r="E81">
        <v>8</v>
      </c>
      <c r="F81">
        <v>21</v>
      </c>
      <c r="O81" t="s">
        <v>93</v>
      </c>
      <c r="P81">
        <v>7</v>
      </c>
    </row>
    <row r="82" spans="1:16" ht="12.75">
      <c r="A82" t="s">
        <v>94</v>
      </c>
      <c r="B82">
        <v>6</v>
      </c>
      <c r="C82">
        <v>8</v>
      </c>
      <c r="D82">
        <v>6</v>
      </c>
      <c r="E82">
        <v>6</v>
      </c>
      <c r="F82">
        <v>21</v>
      </c>
      <c r="O82" t="s">
        <v>94</v>
      </c>
      <c r="P82">
        <v>6</v>
      </c>
    </row>
    <row r="83" spans="1:16" ht="12.75">
      <c r="A83" t="s">
        <v>95</v>
      </c>
      <c r="B83">
        <v>15</v>
      </c>
      <c r="C83">
        <v>3</v>
      </c>
      <c r="D83">
        <v>6</v>
      </c>
      <c r="E83">
        <v>5</v>
      </c>
      <c r="F83">
        <v>6</v>
      </c>
      <c r="O83" t="s">
        <v>95</v>
      </c>
      <c r="P83">
        <v>6</v>
      </c>
    </row>
    <row r="84" spans="1:16" ht="12.75">
      <c r="A84" t="s">
        <v>96</v>
      </c>
      <c r="B84">
        <v>12</v>
      </c>
      <c r="C84">
        <v>3</v>
      </c>
      <c r="D84">
        <v>6</v>
      </c>
      <c r="E84">
        <v>11</v>
      </c>
      <c r="F84">
        <v>6</v>
      </c>
      <c r="O84" t="s">
        <v>96</v>
      </c>
      <c r="P84">
        <v>0</v>
      </c>
    </row>
    <row r="85" spans="1:16" ht="12.75">
      <c r="A85" t="s">
        <v>97</v>
      </c>
      <c r="B85">
        <v>3</v>
      </c>
      <c r="C85">
        <v>0</v>
      </c>
      <c r="D85">
        <v>55</v>
      </c>
      <c r="E85">
        <v>15</v>
      </c>
      <c r="F85">
        <v>1</v>
      </c>
      <c r="O85" t="s">
        <v>97</v>
      </c>
      <c r="P85">
        <v>55</v>
      </c>
    </row>
    <row r="86" spans="1:16" ht="12.75">
      <c r="A86" t="s">
        <v>98</v>
      </c>
      <c r="B86">
        <v>3</v>
      </c>
      <c r="C86">
        <v>0</v>
      </c>
      <c r="D86">
        <v>55</v>
      </c>
      <c r="E86">
        <v>15</v>
      </c>
      <c r="F86">
        <v>1</v>
      </c>
      <c r="O86" t="s">
        <v>98</v>
      </c>
      <c r="P86">
        <v>55</v>
      </c>
    </row>
    <row r="87" spans="1:16" ht="12.75">
      <c r="A87" t="s">
        <v>99</v>
      </c>
      <c r="B87">
        <v>349</v>
      </c>
      <c r="C87">
        <v>349</v>
      </c>
      <c r="D87">
        <v>349</v>
      </c>
      <c r="E87">
        <v>349</v>
      </c>
      <c r="F87">
        <v>349</v>
      </c>
      <c r="O87" t="s">
        <v>99</v>
      </c>
      <c r="P87">
        <v>349</v>
      </c>
    </row>
    <row r="88" spans="1:16" ht="12.75">
      <c r="A88" t="s">
        <v>100</v>
      </c>
      <c r="B88">
        <v>358</v>
      </c>
      <c r="C88">
        <v>358</v>
      </c>
      <c r="D88">
        <v>358</v>
      </c>
      <c r="E88">
        <v>358</v>
      </c>
      <c r="F88">
        <v>358</v>
      </c>
      <c r="O88" t="s">
        <v>100</v>
      </c>
      <c r="P88">
        <v>358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31">
      <selection activeCell="C50" sqref="C50"/>
    </sheetView>
  </sheetViews>
  <sheetFormatPr defaultColWidth="11.421875" defaultRowHeight="15"/>
  <cols>
    <col min="1" max="1" width="1.421875" style="0" customWidth="1"/>
    <col min="3" max="3" width="50.00390625" style="0" customWidth="1"/>
  </cols>
  <sheetData>
    <row r="1" spans="1:10" ht="12.75">
      <c r="A1" s="1"/>
      <c r="B1" s="1"/>
      <c r="C1" s="1"/>
      <c r="D1" s="162"/>
      <c r="E1" s="1"/>
      <c r="F1" s="1"/>
      <c r="G1" s="1"/>
      <c r="H1" s="1"/>
      <c r="I1" s="1"/>
      <c r="J1" s="1"/>
    </row>
    <row r="2" spans="1:10" ht="12.75">
      <c r="A2" s="1"/>
      <c r="B2" s="163" t="s">
        <v>135</v>
      </c>
      <c r="C2" s="163" t="s">
        <v>136</v>
      </c>
      <c r="D2" s="164" t="s">
        <v>0</v>
      </c>
      <c r="E2" s="165" t="str">
        <f>'Resumen Anual'!C2</f>
        <v>AGUAS DE CHOLOMA</v>
      </c>
      <c r="F2" s="165"/>
      <c r="G2" s="166"/>
      <c r="H2" s="167"/>
      <c r="I2" s="167"/>
      <c r="J2" s="167"/>
    </row>
    <row r="3" spans="1:11" ht="12.75">
      <c r="A3" s="1"/>
      <c r="B3" s="1"/>
      <c r="C3" s="1"/>
      <c r="D3" s="168" t="s">
        <v>137</v>
      </c>
      <c r="E3" s="10">
        <f>'Resumen Anual'!R3</f>
        <v>2010</v>
      </c>
      <c r="F3" s="10">
        <f>'Resumen Anual'!S3</f>
        <v>2011</v>
      </c>
      <c r="G3" s="10">
        <f>'Resumen Anual'!T3</f>
        <v>2012</v>
      </c>
      <c r="H3" s="10">
        <f>'Resumen Anual'!U3</f>
        <v>2013</v>
      </c>
      <c r="I3" s="10">
        <v>2014</v>
      </c>
      <c r="J3" s="10">
        <v>2015</v>
      </c>
      <c r="K3" s="10">
        <f>'Resumen Anual'!X3</f>
        <v>2016</v>
      </c>
    </row>
    <row r="4" spans="1:10" ht="12.75">
      <c r="A4" s="1"/>
      <c r="B4" s="169" t="s">
        <v>138</v>
      </c>
      <c r="C4" s="170" t="s">
        <v>139</v>
      </c>
      <c r="D4" s="162" t="s">
        <v>0</v>
      </c>
      <c r="E4" s="1"/>
      <c r="F4" s="1"/>
      <c r="G4" s="1"/>
      <c r="H4" s="1"/>
      <c r="I4" s="1"/>
      <c r="J4" s="1"/>
    </row>
    <row r="5" spans="1:11" ht="12.75">
      <c r="A5" s="1"/>
      <c r="B5" s="171" t="s">
        <v>140</v>
      </c>
      <c r="C5" s="131" t="s">
        <v>141</v>
      </c>
      <c r="D5" s="172" t="s">
        <v>142</v>
      </c>
      <c r="E5" s="173">
        <f>'Resumen Anual'!R14*'Resumen Anual'!R9/'Resumen Anual'!R8</f>
        <v>0.8379007841006133</v>
      </c>
      <c r="F5" s="173">
        <f>'Resumen Anual'!S14*'Resumen Anual'!S9/'Resumen Anual'!S8</f>
        <v>0.7351545936952495</v>
      </c>
      <c r="G5" s="173">
        <f>'Resumen Anual'!T14*'Resumen Anual'!T9/'Resumen Anual'!T8</f>
        <v>0.6732218408962976</v>
      </c>
      <c r="H5" s="173">
        <v>0.652694645848219</v>
      </c>
      <c r="I5" s="173">
        <v>0.6760893313004211</v>
      </c>
      <c r="J5" s="173">
        <v>0.7031574028098256</v>
      </c>
      <c r="K5" s="173" t="e">
        <f>'Resumen Anual'!X14*'Resumen Anual'!X9/'Resumen Anual'!X8</f>
        <v>#DIV/0!</v>
      </c>
    </row>
    <row r="6" spans="1:11" ht="12.75">
      <c r="A6" s="1"/>
      <c r="B6" s="174" t="s">
        <v>143</v>
      </c>
      <c r="C6" s="175" t="s">
        <v>144</v>
      </c>
      <c r="D6" s="176" t="s">
        <v>142</v>
      </c>
      <c r="E6" s="173">
        <f>'Resumen Anual'!R16*'Resumen Anual'!R9/'Resumen Anual'!R8</f>
        <v>0.6052713298656937</v>
      </c>
      <c r="F6" s="173">
        <f>'Resumen Anual'!S16*'Resumen Anual'!S9/'Resumen Anual'!S8</f>
        <v>0.5357755523904358</v>
      </c>
      <c r="G6" s="173">
        <f>'Resumen Anual'!T16*'Resumen Anual'!T9/'Resumen Anual'!T8</f>
        <v>0.4839207568411687</v>
      </c>
      <c r="H6" s="173">
        <v>0.4697913860353976</v>
      </c>
      <c r="I6" s="173">
        <v>0.5110904704322276</v>
      </c>
      <c r="J6" s="173">
        <v>0.5561527002950025</v>
      </c>
      <c r="K6" s="173" t="e">
        <f>'Resumen Anual'!X16*'Resumen Anual'!X9/'Resumen Anual'!X8</f>
        <v>#DIV/0!</v>
      </c>
    </row>
    <row r="7" spans="1:11" ht="12.75">
      <c r="A7" s="1"/>
      <c r="B7" s="174" t="s">
        <v>145</v>
      </c>
      <c r="C7" s="2" t="s">
        <v>146</v>
      </c>
      <c r="D7" s="176" t="s">
        <v>147</v>
      </c>
      <c r="E7" s="177">
        <f>('Resumen Anual'!R22*1000/365)/('Resumen Anual'!R14*'Resumen Anual'!R9)</f>
        <v>395.0708792736033</v>
      </c>
      <c r="F7" s="177">
        <f>('Resumen Anual'!S22*1000/365)/('Resumen Anual'!S14*'Resumen Anual'!S9)</f>
        <v>346.7185678309938</v>
      </c>
      <c r="G7" s="177">
        <f>('Resumen Anual'!T22*1000/365)/('Resumen Anual'!T14*'Resumen Anual'!T9)</f>
        <v>242.0875369869172</v>
      </c>
      <c r="H7" s="177">
        <v>347.2926813828555</v>
      </c>
      <c r="I7" s="177">
        <v>319.79421576570473</v>
      </c>
      <c r="J7" s="177">
        <v>325.150598895415</v>
      </c>
      <c r="K7" s="177" t="e">
        <f>('Resumen Anual'!X22*1000/365)/('Resumen Anual'!X14*'Resumen Anual'!X9)</f>
        <v>#DIV/0!</v>
      </c>
    </row>
    <row r="8" spans="1:11" ht="12.75">
      <c r="A8" s="1"/>
      <c r="B8" s="174" t="s">
        <v>148</v>
      </c>
      <c r="C8" s="178" t="s">
        <v>149</v>
      </c>
      <c r="D8" s="176" t="s">
        <v>142</v>
      </c>
      <c r="E8" s="179" t="e">
        <f>'Resumen Anual'!R28/'Resumen Anual'!R27</f>
        <v>#DIV/0!</v>
      </c>
      <c r="F8" s="179" t="e">
        <f>'Resumen Anual'!S28/'Resumen Anual'!S27</f>
        <v>#DIV/0!</v>
      </c>
      <c r="G8" s="179">
        <f>'Resumen Anual'!T28/'Resumen Anual'!T27</f>
        <v>0</v>
      </c>
      <c r="H8" s="179">
        <v>0.09375</v>
      </c>
      <c r="I8" s="179">
        <v>0.75</v>
      </c>
      <c r="J8" s="179">
        <v>0.75</v>
      </c>
      <c r="K8" s="179">
        <f>'Resumen Anual'!X28/'Resumen Anual'!X27</f>
        <v>0</v>
      </c>
    </row>
    <row r="9" spans="1:11" ht="12.75">
      <c r="A9" s="1"/>
      <c r="B9" s="174" t="s">
        <v>150</v>
      </c>
      <c r="C9" s="178" t="s">
        <v>151</v>
      </c>
      <c r="D9" s="176" t="s">
        <v>142</v>
      </c>
      <c r="E9" s="179" t="e">
        <f>'Resumen Anual'!R29/'Resumen Anual'!R28</f>
        <v>#DIV/0!</v>
      </c>
      <c r="F9" s="179" t="e">
        <f>'Resumen Anual'!S29/'Resumen Anual'!S28</f>
        <v>#DIV/0!</v>
      </c>
      <c r="G9" s="179" t="e">
        <f>'Resumen Anual'!T29/'Resumen Anual'!T28</f>
        <v>#DIV/0!</v>
      </c>
      <c r="H9" s="179">
        <v>1</v>
      </c>
      <c r="I9" s="179">
        <v>1</v>
      </c>
      <c r="J9" s="179">
        <v>1</v>
      </c>
      <c r="K9" s="179" t="e">
        <f>'Resumen Anual'!X29/'Resumen Anual'!X28</f>
        <v>#DIV/0!</v>
      </c>
    </row>
    <row r="10" spans="1:11" ht="37.5" customHeight="1">
      <c r="A10" s="1"/>
      <c r="B10" s="174" t="s">
        <v>152</v>
      </c>
      <c r="C10" s="178" t="s">
        <v>153</v>
      </c>
      <c r="D10" s="176" t="s">
        <v>142</v>
      </c>
      <c r="E10" s="179" t="e">
        <f>'Resumen Anual'!R31/'Resumen Anual'!R30</f>
        <v>#DIV/0!</v>
      </c>
      <c r="F10" s="179" t="e">
        <f>'Resumen Anual'!S31/'Resumen Anual'!S30</f>
        <v>#DIV/0!</v>
      </c>
      <c r="G10" s="179" t="e">
        <f>'Resumen Anual'!T31/'Resumen Anual'!T30</f>
        <v>#DIV/0!</v>
      </c>
      <c r="H10" s="179" t="e">
        <f>#N/A</f>
        <v>#N/A</v>
      </c>
      <c r="I10" s="179">
        <v>1</v>
      </c>
      <c r="J10" s="179">
        <v>0.5</v>
      </c>
      <c r="K10" s="179" t="e">
        <f>'Resumen Anual'!X31/'Resumen Anual'!X30</f>
        <v>#DIV/0!</v>
      </c>
    </row>
    <row r="11" spans="1:11" ht="12.75">
      <c r="A11" s="1"/>
      <c r="B11" s="174" t="s">
        <v>154</v>
      </c>
      <c r="C11" s="178" t="s">
        <v>155</v>
      </c>
      <c r="D11" s="176" t="s">
        <v>142</v>
      </c>
      <c r="E11" s="179" t="e">
        <f>'Resumen Anual'!R33/'Resumen Anual'!R32</f>
        <v>#DIV/0!</v>
      </c>
      <c r="F11" s="179" t="e">
        <f>'Resumen Anual'!S33/'Resumen Anual'!S32</f>
        <v>#DIV/0!</v>
      </c>
      <c r="G11" s="179" t="e">
        <f>'Resumen Anual'!T33/'Resumen Anual'!T32</f>
        <v>#DIV/0!</v>
      </c>
      <c r="H11" s="179" t="e">
        <f>#N/A</f>
        <v>#N/A</v>
      </c>
      <c r="I11" s="179" t="e">
        <f>#N/A</f>
        <v>#N/A</v>
      </c>
      <c r="J11" s="179" t="e">
        <f>#N/A</f>
        <v>#N/A</v>
      </c>
      <c r="K11" s="179" t="e">
        <f>'Resumen Anual'!X33/'Resumen Anual'!X32</f>
        <v>#DIV/0!</v>
      </c>
    </row>
    <row r="12" spans="1:11" ht="12.75">
      <c r="A12" s="1"/>
      <c r="B12" s="180" t="s">
        <v>156</v>
      </c>
      <c r="C12" s="137" t="s">
        <v>157</v>
      </c>
      <c r="D12" s="176" t="s">
        <v>158</v>
      </c>
      <c r="E12" s="181">
        <f>('Resumen Anual'!R35*22+'Resumen Anual'!R36*16+'Resumen Anual'!R37*7.5+'Resumen Anual'!R38*2.5)/('Resumen Anual'!R35+'Resumen Anual'!R36+'Resumen Anual'!R37+'Resumen Anual'!R38)</f>
        <v>14.437366811822477</v>
      </c>
      <c r="F12" s="181">
        <f>('Resumen Anual'!S35*22+'Resumen Anual'!S36*16+'Resumen Anual'!S37*7.5+'Resumen Anual'!S38*2.5)/('Resumen Anual'!S35+'Resumen Anual'!S36+'Resumen Anual'!S37+'Resumen Anual'!S38)</f>
        <v>14.539051291248207</v>
      </c>
      <c r="G12" s="181">
        <f>('Resumen Anual'!T35*22+'Resumen Anual'!T36*16+'Resumen Anual'!T37*7.5+'Resumen Anual'!T38*2.5)/('Resumen Anual'!T35+'Resumen Anual'!T36+'Resumen Anual'!T37+'Resumen Anual'!T38)</f>
        <v>13.646662171274444</v>
      </c>
      <c r="H12" s="181">
        <v>12.853006285921554</v>
      </c>
      <c r="I12" s="181">
        <v>13.270011292497616</v>
      </c>
      <c r="J12" s="181">
        <v>13.318036716104828</v>
      </c>
      <c r="K12" s="181">
        <f>('Resumen Anual'!X35*22+'Resumen Anual'!X36*16+'Resumen Anual'!X37*7.5+'Resumen Anual'!X38*2.5)/('Resumen Anual'!X35+'Resumen Anual'!X36+'Resumen Anual'!X37+'Resumen Anual'!X38)</f>
        <v>13.489327913103915</v>
      </c>
    </row>
    <row r="13" spans="1:11" ht="12.75">
      <c r="A13" s="1"/>
      <c r="B13" s="182" t="s">
        <v>159</v>
      </c>
      <c r="C13" s="183" t="s">
        <v>160</v>
      </c>
      <c r="D13" s="184" t="s">
        <v>142</v>
      </c>
      <c r="E13" s="185">
        <f>(200*'Resumen Anual'!R14*'Resumen Anual'!R9)/(1000*'Resumen Anual'!R22/365)</f>
        <v>0.5062382739212008</v>
      </c>
      <c r="F13" s="185">
        <f>(200*'Resumen Anual'!S14*'Resumen Anual'!S9)/(1000*'Resumen Anual'!S22/365)</f>
        <v>0.5768367158735179</v>
      </c>
      <c r="G13" s="185">
        <f>(200*'Resumen Anual'!T14*'Resumen Anual'!T9)/(1000*'Resumen Anual'!T22/365)</f>
        <v>0.8261474443883012</v>
      </c>
      <c r="H13" s="185">
        <v>0.5758831404210328</v>
      </c>
      <c r="I13" s="185">
        <v>0.6254021809654268</v>
      </c>
      <c r="J13" s="185">
        <v>0.6150995897883313</v>
      </c>
      <c r="K13" s="185">
        <f>(200*'Resumen Anual'!X14*'Resumen Anual'!X9)/(1000*'Resumen Anual'!X22/365)</f>
        <v>0</v>
      </c>
    </row>
    <row r="14" spans="1:10" ht="12.75">
      <c r="A14" s="1"/>
      <c r="B14" s="22"/>
      <c r="C14" s="22"/>
      <c r="D14" s="186"/>
      <c r="E14" s="187"/>
      <c r="F14" s="187"/>
      <c r="G14" s="187"/>
      <c r="H14" s="187"/>
      <c r="I14" s="187"/>
      <c r="J14" s="187"/>
    </row>
    <row r="15" spans="1:10" ht="12.75">
      <c r="A15" s="1"/>
      <c r="B15" s="188" t="s">
        <v>161</v>
      </c>
      <c r="C15" s="189" t="s">
        <v>162</v>
      </c>
      <c r="D15" s="186"/>
      <c r="E15" s="187"/>
      <c r="F15" s="187"/>
      <c r="G15" s="187"/>
      <c r="H15" s="187"/>
      <c r="I15" s="187"/>
      <c r="J15" s="187"/>
    </row>
    <row r="16" spans="1:11" ht="12.75">
      <c r="A16" s="1"/>
      <c r="B16" s="171" t="s">
        <v>163</v>
      </c>
      <c r="C16" s="131" t="s">
        <v>164</v>
      </c>
      <c r="D16" s="172" t="s">
        <v>142</v>
      </c>
      <c r="E16" s="190">
        <f>'Resumen Anual'!R19/'Resumen Anual'!R14</f>
        <v>0.050032428425831554</v>
      </c>
      <c r="F16" s="190">
        <f>'Resumen Anual'!S19/'Resumen Anual'!S14</f>
        <v>0.15019727403156385</v>
      </c>
      <c r="G16" s="190">
        <f>'Resumen Anual'!T19/'Resumen Anual'!T14</f>
        <v>0.1505956394695437</v>
      </c>
      <c r="H16" s="190">
        <f>'Resumen Anual'!U19/'Resumen Anual'!U14</f>
        <v>0.15070214006909238</v>
      </c>
      <c r="I16" s="190">
        <f>'Resumen Anual'!V19/'Resumen Anual'!V14</f>
        <v>0.14662807275240852</v>
      </c>
      <c r="J16" s="190">
        <v>0.14787737808424026</v>
      </c>
      <c r="K16" s="190" t="e">
        <f>'Resumen Anual'!X19/'Resumen Anual'!X14</f>
        <v>#DIV/0!</v>
      </c>
    </row>
    <row r="17" spans="1:11" ht="12.75">
      <c r="A17" s="1"/>
      <c r="B17" s="174" t="s">
        <v>165</v>
      </c>
      <c r="C17" s="2" t="s">
        <v>166</v>
      </c>
      <c r="D17" s="176" t="s">
        <v>142</v>
      </c>
      <c r="E17" s="191">
        <f>'Resumen Anual'!R20/'Resumen Anual'!R19</f>
        <v>0</v>
      </c>
      <c r="F17" s="191">
        <f>'Resumen Anual'!S20/'Resumen Anual'!S19</f>
        <v>1</v>
      </c>
      <c r="G17" s="191">
        <f>'Resumen Anual'!T20/'Resumen Anual'!T19</f>
        <v>1</v>
      </c>
      <c r="H17" s="191">
        <f>'Resumen Anual'!U20/'Resumen Anual'!U19</f>
        <v>0.9931527240250074</v>
      </c>
      <c r="I17" s="191">
        <f>'Resumen Anual'!V20/'Resumen Anual'!V19</f>
        <v>1</v>
      </c>
      <c r="J17" s="191">
        <v>1</v>
      </c>
      <c r="K17" s="191" t="e">
        <f>'Resumen Anual'!X20/'Resumen Anual'!X19</f>
        <v>#DIV/0!</v>
      </c>
    </row>
    <row r="18" spans="1:11" ht="12.75">
      <c r="A18" s="1"/>
      <c r="B18" s="174" t="s">
        <v>167</v>
      </c>
      <c r="C18" s="192" t="s">
        <v>168</v>
      </c>
      <c r="D18" s="176" t="s">
        <v>142</v>
      </c>
      <c r="E18" s="191">
        <f>('Resumen Anual'!R22-'Resumen Anual'!R25)/'Resumen Anual'!R22</f>
        <v>0.5</v>
      </c>
      <c r="F18" s="191">
        <f>('Resumen Anual'!S22-'Resumen Anual'!S25)/'Resumen Anual'!S22</f>
        <v>0</v>
      </c>
      <c r="G18" s="191">
        <f>('Resumen Anual'!T22-'Resumen Anual'!T25)/'Resumen Anual'!T22</f>
        <v>0</v>
      </c>
      <c r="H18" s="191">
        <f>('Resumen Anual'!U22-'Resumen Anual'!U25)/'Resumen Anual'!U22</f>
        <v>0</v>
      </c>
      <c r="I18" s="191">
        <f>('Resumen Anual'!V22-'Resumen Anual'!V25)/'Resumen Anual'!V22</f>
        <v>0</v>
      </c>
      <c r="J18" s="191">
        <v>-1.4028902754130375E-05</v>
      </c>
      <c r="K18" s="191">
        <f>('Resumen Anual'!X22-'Resumen Anual'!X25)/'Resumen Anual'!X22</f>
        <v>5.6850909836611515E-08</v>
      </c>
    </row>
    <row r="19" spans="1:11" ht="12.75">
      <c r="A19" s="1"/>
      <c r="B19" s="174" t="s">
        <v>169</v>
      </c>
      <c r="C19" s="137" t="s">
        <v>170</v>
      </c>
      <c r="D19" s="176" t="s">
        <v>142</v>
      </c>
      <c r="E19" s="179">
        <f>('Resumen Anual'!R66+'Resumen Anual'!R67)/('Resumen Anual'!R63+'Resumen Anual'!R64)</f>
        <v>0.8381443784555009</v>
      </c>
      <c r="F19" s="179">
        <f>('Resumen Anual'!S66+'Resumen Anual'!S67)/('Resumen Anual'!S63+'Resumen Anual'!S64)</f>
        <v>0.8825447223973388</v>
      </c>
      <c r="G19" s="179">
        <f>('Resumen Anual'!T66+'Resumen Anual'!T67)/('Resumen Anual'!T63+'Resumen Anual'!T64)</f>
        <v>0.6609571791816939</v>
      </c>
      <c r="H19" s="179">
        <f>('Resumen Anual'!U66+'Resumen Anual'!U67)/('Resumen Anual'!U63+'Resumen Anual'!U64)</f>
        <v>0.7038918539076843</v>
      </c>
      <c r="I19" s="179">
        <f>('Resumen Anual'!V66+'Resumen Anual'!V67)/('Resumen Anual'!V63+'Resumen Anual'!V64)</f>
        <v>0.650330447238257</v>
      </c>
      <c r="J19" s="179">
        <v>0.6939883203610531</v>
      </c>
      <c r="K19" s="179">
        <f>('Resumen Anual'!X66+'Resumen Anual'!X67)/('Resumen Anual'!X63+'Resumen Anual'!X64)</f>
        <v>0.7611640127555841</v>
      </c>
    </row>
    <row r="20" spans="1:11" ht="12.75">
      <c r="A20" s="1"/>
      <c r="B20" s="174" t="s">
        <v>171</v>
      </c>
      <c r="C20" s="137" t="s">
        <v>172</v>
      </c>
      <c r="D20" s="176" t="s">
        <v>142</v>
      </c>
      <c r="E20" s="191">
        <f>'Resumen Anual'!R73/'Resumen Anual'!R72</f>
        <v>0</v>
      </c>
      <c r="F20" s="191">
        <f>'Resumen Anual'!S73/'Resumen Anual'!S72</f>
        <v>0</v>
      </c>
      <c r="G20" s="191">
        <f>'Resumen Anual'!T73/'Resumen Anual'!T72</f>
        <v>0</v>
      </c>
      <c r="H20" s="191">
        <f>'Resumen Anual'!U73/'Resumen Anual'!U72</f>
        <v>0</v>
      </c>
      <c r="I20" s="191">
        <f>'Resumen Anual'!V73/'Resumen Anual'!V72</f>
        <v>0.010238907849829351</v>
      </c>
      <c r="J20" s="191">
        <v>0.03900473539918584</v>
      </c>
      <c r="K20" s="191" t="e">
        <f>'Resumen Anual'!X73/'Resumen Anual'!X72</f>
        <v>#DIV/0!</v>
      </c>
    </row>
    <row r="21" spans="1:11" ht="12.75">
      <c r="A21" s="1"/>
      <c r="B21" s="174" t="s">
        <v>173</v>
      </c>
      <c r="C21" s="137" t="s">
        <v>174</v>
      </c>
      <c r="D21" s="176" t="s">
        <v>175</v>
      </c>
      <c r="E21" s="181">
        <f>('Resumen Anual'!R63/12)/('Resumen Anual'!R72)</f>
        <v>112.76799777633651</v>
      </c>
      <c r="F21" s="181">
        <f>('Resumen Anual'!S63/12)/('Resumen Anual'!S72)</f>
        <v>168.63791248206599</v>
      </c>
      <c r="G21" s="181">
        <f>('Resumen Anual'!T63/12)/('Resumen Anual'!T72)</f>
        <v>97.75338912863432</v>
      </c>
      <c r="H21" s="181">
        <f>('Resumen Anual'!U63/12)/('Resumen Anual'!U72)</f>
        <v>167.0974471712504</v>
      </c>
      <c r="I21" s="181">
        <f>('Resumen Anual'!V63/12)/('Resumen Anual'!V72)</f>
        <v>163.40794073386039</v>
      </c>
      <c r="J21" s="181">
        <v>163.7829903284318</v>
      </c>
      <c r="K21" s="181" t="e">
        <f>('Resumen Anual'!X63/12)/('Resumen Anual'!X72)</f>
        <v>#DIV/0!</v>
      </c>
    </row>
    <row r="22" spans="1:11" ht="12.75">
      <c r="A22" s="1"/>
      <c r="B22" s="174" t="s">
        <v>176</v>
      </c>
      <c r="C22" s="137" t="s">
        <v>177</v>
      </c>
      <c r="D22" s="176" t="s">
        <v>175</v>
      </c>
      <c r="E22" s="181">
        <f>('Resumen Anual'!R64/12)/('Resumen Anual'!R16)</f>
        <v>59.015199127813766</v>
      </c>
      <c r="F22" s="181">
        <f>('Resumen Anual'!S64/12)/('Resumen Anual'!S16)</f>
        <v>83.8062134727776</v>
      </c>
      <c r="G22" s="181">
        <f>('Resumen Anual'!T64/12)/('Resumen Anual'!T16)</f>
        <v>86.74168751302898</v>
      </c>
      <c r="H22" s="181">
        <f>('Resumen Anual'!U64/12)/('Resumen Anual'!U16)</f>
        <v>90.13526148475971</v>
      </c>
      <c r="I22" s="181">
        <f>('Resumen Anual'!V64/12)/('Resumen Anual'!V16)</f>
        <v>85.64711205090106</v>
      </c>
      <c r="J22" s="181">
        <v>84.78237855154666</v>
      </c>
      <c r="K22" s="181" t="e">
        <f>('Resumen Anual'!X64/12)/('Resumen Anual'!X16)</f>
        <v>#DIV/0!</v>
      </c>
    </row>
    <row r="23" spans="1:11" ht="12.75">
      <c r="A23" s="1"/>
      <c r="B23" s="55" t="s">
        <v>178</v>
      </c>
      <c r="C23" s="142" t="s">
        <v>179</v>
      </c>
      <c r="D23" s="184" t="s">
        <v>180</v>
      </c>
      <c r="E23" s="193">
        <f aca="true" t="shared" si="0" ref="E23:K23">(E21+E22)/200</f>
        <v>0.8589159845207515</v>
      </c>
      <c r="F23" s="193">
        <f t="shared" si="0"/>
        <v>1.2622206297742178</v>
      </c>
      <c r="G23" s="193">
        <f t="shared" si="0"/>
        <v>0.9224753832083166</v>
      </c>
      <c r="H23" s="193">
        <f t="shared" si="0"/>
        <v>1.2861635432800507</v>
      </c>
      <c r="I23" s="193">
        <f t="shared" si="0"/>
        <v>1.2452752639238072</v>
      </c>
      <c r="J23" s="193">
        <v>1.2428268443998922</v>
      </c>
      <c r="K23" s="193" t="e">
        <f t="shared" si="0"/>
        <v>#DIV/0!</v>
      </c>
    </row>
    <row r="24" spans="1:10" ht="12.75">
      <c r="A24" s="1"/>
      <c r="B24" s="1"/>
      <c r="C24" s="1"/>
      <c r="D24" s="186"/>
      <c r="E24" s="187"/>
      <c r="F24" s="187"/>
      <c r="G24" s="187"/>
      <c r="H24" s="187"/>
      <c r="I24" s="187"/>
      <c r="J24" s="187"/>
    </row>
    <row r="25" spans="1:10" ht="12.75">
      <c r="A25" s="1"/>
      <c r="B25" s="169" t="s">
        <v>181</v>
      </c>
      <c r="C25" s="170" t="s">
        <v>182</v>
      </c>
      <c r="D25" s="186"/>
      <c r="E25" s="187"/>
      <c r="F25" s="187"/>
      <c r="G25" s="187"/>
      <c r="H25" s="187"/>
      <c r="I25" s="187"/>
      <c r="J25" s="187"/>
    </row>
    <row r="26" spans="1:11" ht="12.75">
      <c r="A26" s="1"/>
      <c r="B26" s="171" t="s">
        <v>183</v>
      </c>
      <c r="C26" s="194" t="s">
        <v>184</v>
      </c>
      <c r="D26" s="172" t="s">
        <v>185</v>
      </c>
      <c r="E26" s="195">
        <f>'Resumen Anual'!R40/('Resumen Anual'!R14/1000)</f>
        <v>1.436116001111832</v>
      </c>
      <c r="F26" s="195">
        <f>'Resumen Anual'!S40/('Resumen Anual'!S14/1000)</f>
        <v>3.1384505021520805</v>
      </c>
      <c r="G26" s="195">
        <f>'Resumen Anual'!T40/('Resumen Anual'!T14/1000)</f>
        <v>3.1467745560800178</v>
      </c>
      <c r="H26" s="195">
        <v>3.1854277894925747</v>
      </c>
      <c r="I26" s="195">
        <v>2.635330712403335</v>
      </c>
      <c r="J26" s="195">
        <v>2.5753925396693527</v>
      </c>
      <c r="K26" s="195" t="e">
        <f>'Resumen Anual'!X40/('Resumen Anual'!X14/1000)</f>
        <v>#DIV/0!</v>
      </c>
    </row>
    <row r="27" spans="1:11" ht="12.75">
      <c r="A27" s="1"/>
      <c r="B27" s="174" t="s">
        <v>186</v>
      </c>
      <c r="C27" s="192" t="s">
        <v>187</v>
      </c>
      <c r="D27" s="176" t="s">
        <v>185</v>
      </c>
      <c r="E27" s="177">
        <f>'Resumen Anual'!R41/('Resumen Anual'!R16/1000)</f>
        <v>0.44891938690438016</v>
      </c>
      <c r="F27" s="177">
        <f>'Resumen Anual'!S41/('Resumen Anual'!S16/1000)</f>
        <v>1.2919101814826208</v>
      </c>
      <c r="G27" s="177">
        <f>'Resumen Anual'!T41/('Resumen Anual'!T16/1000)</f>
        <v>1.3133208255159474</v>
      </c>
      <c r="H27" s="177">
        <v>1.620644517858256</v>
      </c>
      <c r="I27" s="177">
        <v>1.4287347125385756</v>
      </c>
      <c r="J27" s="177">
        <v>1.4179927524814873</v>
      </c>
      <c r="K27" s="177" t="e">
        <f>'Resumen Anual'!X41/('Resumen Anual'!X16/1000)</f>
        <v>#DIV/0!</v>
      </c>
    </row>
    <row r="28" spans="1:11" ht="12.75">
      <c r="A28" s="1"/>
      <c r="B28" s="55" t="s">
        <v>188</v>
      </c>
      <c r="C28" s="196" t="s">
        <v>189</v>
      </c>
      <c r="D28" s="184" t="s">
        <v>185</v>
      </c>
      <c r="E28" s="193">
        <f>('Resumen Anual'!R40+'Resumen Anual'!R41+'Resumen Anual'!R42)/('Resumen Anual'!R14/1000)</f>
        <v>2.4089687760585567</v>
      </c>
      <c r="F28" s="193">
        <f>('Resumen Anual'!S40+'Resumen Anual'!S41+'Resumen Anual'!S42)/('Resumen Anual'!S14/1000)</f>
        <v>6.770086083213774</v>
      </c>
      <c r="G28" s="193">
        <f>('Resumen Anual'!T40+'Resumen Anual'!T41+'Resumen Anual'!T42)/('Resumen Anual'!T14/1000)</f>
        <v>6.788042256686896</v>
      </c>
      <c r="H28" s="193">
        <v>6.998968100856924</v>
      </c>
      <c r="I28" s="193">
        <v>6.739534280900333</v>
      </c>
      <c r="J28" s="193">
        <v>6.770790063969427</v>
      </c>
      <c r="K28" s="193" t="e">
        <f>('Resumen Anual'!X40+'Resumen Anual'!X41+'Resumen Anual'!X42)/('Resumen Anual'!X14/1000)</f>
        <v>#DIV/0!</v>
      </c>
    </row>
    <row r="29" spans="1:10" ht="12.75">
      <c r="A29" s="1"/>
      <c r="B29" s="53"/>
      <c r="C29" s="22"/>
      <c r="D29" s="186"/>
      <c r="E29" s="187"/>
      <c r="F29" s="187"/>
      <c r="G29" s="187"/>
      <c r="H29" s="187"/>
      <c r="I29" s="187"/>
      <c r="J29" s="187"/>
    </row>
    <row r="30" spans="1:10" ht="12.75">
      <c r="A30" s="1"/>
      <c r="B30" s="169" t="s">
        <v>190</v>
      </c>
      <c r="C30" s="170" t="s">
        <v>191</v>
      </c>
      <c r="D30" s="186"/>
      <c r="E30" s="187"/>
      <c r="F30" s="187"/>
      <c r="G30" s="187"/>
      <c r="H30" s="187"/>
      <c r="I30" s="187"/>
      <c r="J30" s="187"/>
    </row>
    <row r="31" spans="1:11" ht="12.75">
      <c r="A31" s="1"/>
      <c r="B31" s="171" t="s">
        <v>192</v>
      </c>
      <c r="C31" s="194" t="s">
        <v>193</v>
      </c>
      <c r="D31" s="172" t="s">
        <v>194</v>
      </c>
      <c r="E31" s="197">
        <f>'Resumen Anual'!R49/'Resumen Anual'!R22</f>
        <v>2.788967406641137</v>
      </c>
      <c r="F31" s="197">
        <f>'Resumen Anual'!S49/'Resumen Anual'!S22</f>
        <v>0</v>
      </c>
      <c r="G31" s="197">
        <f>'Resumen Anual'!T49/'Resumen Anual'!T22</f>
        <v>0</v>
      </c>
      <c r="H31" s="197">
        <f>'Resumen Anual'!U49/'Resumen Anual'!U22</f>
        <v>3.6879549064017394</v>
      </c>
      <c r="I31" s="197">
        <f>'Resumen Anual'!V49/'Resumen Anual'!V22</f>
        <v>3.9888461313827546</v>
      </c>
      <c r="J31" s="197">
        <v>3.306082868393264</v>
      </c>
      <c r="K31" s="197">
        <f>'Resumen Anual'!X49/'Resumen Anual'!X22</f>
        <v>2.8213722734258755</v>
      </c>
    </row>
    <row r="32" spans="1:11" ht="12.75">
      <c r="A32" s="1"/>
      <c r="B32" s="174" t="s">
        <v>195</v>
      </c>
      <c r="C32" s="192" t="s">
        <v>196</v>
      </c>
      <c r="D32" s="176" t="s">
        <v>194</v>
      </c>
      <c r="E32" s="198">
        <f>'Resumen Anual'!R63/'Resumen Anual'!R22</f>
        <v>1.8768485440386542</v>
      </c>
      <c r="F32" s="198">
        <f>'Resumen Anual'!S63/'Resumen Anual'!S22</f>
        <v>3.0574883451506016</v>
      </c>
      <c r="G32" s="198">
        <f>'Resumen Anual'!T63/'Resumen Anual'!T22</f>
        <v>4.563588249072197</v>
      </c>
      <c r="H32" s="198">
        <f>'Resumen Anual'!U63/'Resumen Anual'!U22</f>
        <v>3.163680086574816</v>
      </c>
      <c r="I32" s="198">
        <f>'Resumen Anual'!V63/'Resumen Anual'!V22</f>
        <v>3.3598580555186466</v>
      </c>
      <c r="J32" s="198">
        <v>3.3120937040654677</v>
      </c>
      <c r="K32" s="198">
        <f>'Resumen Anual'!X63/'Resumen Anual'!X22</f>
        <v>3.305024053739645</v>
      </c>
    </row>
    <row r="33" spans="1:11" ht="12.75">
      <c r="A33" s="1"/>
      <c r="B33" s="174" t="s">
        <v>197</v>
      </c>
      <c r="C33" s="192" t="s">
        <v>198</v>
      </c>
      <c r="D33" s="176" t="s">
        <v>142</v>
      </c>
      <c r="E33" s="191">
        <f>('Resumen Anual'!R45+'Resumen Anual'!R51+'Resumen Anual'!R57)/'Resumen Anual'!R97</f>
        <v>0.22457399295157396</v>
      </c>
      <c r="F33" s="191">
        <f>('Resumen Anual'!S45+'Resumen Anual'!S51+'Resumen Anual'!S57)/'Resumen Anual'!S97</f>
        <v>0</v>
      </c>
      <c r="G33" s="191">
        <f>('Resumen Anual'!T45+'Resumen Anual'!T51+'Resumen Anual'!T57)/'Resumen Anual'!T97</f>
        <v>0</v>
      </c>
      <c r="H33" s="191">
        <f>('Resumen Anual'!U45+'Resumen Anual'!U51+'Resumen Anual'!U57)/'Resumen Anual'!U97</f>
        <v>0.2802484823344476</v>
      </c>
      <c r="I33" s="191">
        <f>('Resumen Anual'!V45+'Resumen Anual'!V51+'Resumen Anual'!V57)/'Resumen Anual'!V97</f>
        <v>0.2533305654670234</v>
      </c>
      <c r="J33" s="191">
        <v>0.2858947234845075</v>
      </c>
      <c r="K33" s="191">
        <f>('Resumen Anual'!X45+'Resumen Anual'!X51+'Resumen Anual'!X57)/'Resumen Anual'!X97</f>
        <v>0.28824681796749935</v>
      </c>
    </row>
    <row r="34" spans="1:11" ht="12.75">
      <c r="A34" s="1"/>
      <c r="B34" s="174" t="s">
        <v>199</v>
      </c>
      <c r="C34" s="192" t="s">
        <v>200</v>
      </c>
      <c r="D34" s="176" t="s">
        <v>142</v>
      </c>
      <c r="E34" s="191">
        <f>('Resumen Anual'!R47+'Resumen Anual'!R53)/'Resumen Anual'!R97</f>
        <v>0.012902642343201888</v>
      </c>
      <c r="F34" s="191">
        <f>('Resumen Anual'!S47+'Resumen Anual'!S53)/'Resumen Anual'!S97</f>
        <v>0</v>
      </c>
      <c r="G34" s="191">
        <f>('Resumen Anual'!T47+'Resumen Anual'!T53)/'Resumen Anual'!T97</f>
        <v>0</v>
      </c>
      <c r="H34" s="191">
        <f>('Resumen Anual'!U47+'Resumen Anual'!U53)/'Resumen Anual'!U97</f>
        <v>0.002483381243584816</v>
      </c>
      <c r="I34" s="191">
        <f>('Resumen Anual'!V47+'Resumen Anual'!V53)/'Resumen Anual'!V97</f>
        <v>0.00295475186112123</v>
      </c>
      <c r="J34" s="191">
        <v>0.003361756913361605</v>
      </c>
      <c r="K34" s="191">
        <f>('Resumen Anual'!X47+'Resumen Anual'!X53)/'Resumen Anual'!X97</f>
        <v>0.004597533309020454</v>
      </c>
    </row>
    <row r="35" spans="1:11" ht="12.75">
      <c r="A35" s="1"/>
      <c r="B35" s="174" t="s">
        <v>201</v>
      </c>
      <c r="C35" s="192" t="s">
        <v>202</v>
      </c>
      <c r="D35" s="176" t="s">
        <v>142</v>
      </c>
      <c r="E35" s="191">
        <f>('Resumen Anual'!R46+'Resumen Anual'!R52)/'Resumen Anual'!R97</f>
        <v>0.5280158251218003</v>
      </c>
      <c r="F35" s="191">
        <f>('Resumen Anual'!S46+'Resumen Anual'!S52)/'Resumen Anual'!S97</f>
        <v>0</v>
      </c>
      <c r="G35" s="191">
        <f>('Resumen Anual'!T46+'Resumen Anual'!T52)/'Resumen Anual'!T97</f>
        <v>0</v>
      </c>
      <c r="H35" s="191">
        <f>('Resumen Anual'!U46+'Resumen Anual'!U52)/'Resumen Anual'!U97</f>
        <v>0.44084493655945295</v>
      </c>
      <c r="I35" s="191">
        <f>('Resumen Anual'!V46+'Resumen Anual'!V52)/'Resumen Anual'!V97</f>
        <v>0.3984671904956186</v>
      </c>
      <c r="J35" s="191">
        <v>0.33484093389832215</v>
      </c>
      <c r="K35" s="191">
        <f>('Resumen Anual'!X46+'Resumen Anual'!X52)/'Resumen Anual'!X97</f>
        <v>0.29183009883094063</v>
      </c>
    </row>
    <row r="36" spans="1:11" ht="12.75">
      <c r="A36" s="1"/>
      <c r="B36" s="55" t="s">
        <v>203</v>
      </c>
      <c r="C36" s="196" t="s">
        <v>204</v>
      </c>
      <c r="D36" s="184" t="s">
        <v>142</v>
      </c>
      <c r="E36" s="185">
        <f>'Resumen Anual'!R97/'Resumen Anual'!R70</f>
        <v>1.1955308268071574</v>
      </c>
      <c r="F36" s="185">
        <f>'Resumen Anual'!S97/'Resumen Anual'!S70</f>
        <v>1.0914954369450722</v>
      </c>
      <c r="G36" s="185">
        <f>'Resumen Anual'!T97/'Resumen Anual'!T70</f>
        <v>1.0748420390803448</v>
      </c>
      <c r="H36" s="185">
        <f>'Resumen Anual'!U97/'Resumen Anual'!U70</f>
        <v>1.2939113041604893</v>
      </c>
      <c r="I36" s="185">
        <f>'Resumen Anual'!V97/'Resumen Anual'!V70</f>
        <v>1.2217825098826962</v>
      </c>
      <c r="J36" s="185">
        <v>0.9120618787867928</v>
      </c>
      <c r="K36" s="185">
        <f>'Resumen Anual'!X97/'Resumen Anual'!X70</f>
        <v>0.781314826250549</v>
      </c>
    </row>
    <row r="37" spans="1:10" ht="12.75">
      <c r="A37" s="1"/>
      <c r="B37" s="1"/>
      <c r="C37" s="1"/>
      <c r="D37" s="186"/>
      <c r="E37" s="187"/>
      <c r="F37" s="187"/>
      <c r="G37" s="187"/>
      <c r="H37" s="187"/>
      <c r="I37" s="187"/>
      <c r="J37" s="187"/>
    </row>
    <row r="38" spans="1:10" ht="12.75">
      <c r="A38" s="1"/>
      <c r="B38" s="169" t="s">
        <v>205</v>
      </c>
      <c r="C38" s="170" t="s">
        <v>206</v>
      </c>
      <c r="D38" s="186"/>
      <c r="E38" s="187"/>
      <c r="F38" s="187"/>
      <c r="G38" s="187"/>
      <c r="H38" s="187"/>
      <c r="I38" s="187"/>
      <c r="J38" s="187"/>
    </row>
    <row r="39" spans="1:11" ht="12.75">
      <c r="A39" s="1"/>
      <c r="B39" s="171" t="s">
        <v>207</v>
      </c>
      <c r="C39" s="131" t="s">
        <v>208</v>
      </c>
      <c r="D39" s="172" t="s">
        <v>142</v>
      </c>
      <c r="E39" s="173">
        <f>'Resumen Anual'!R23/'Resumen Anual'!R22</f>
        <v>0</v>
      </c>
      <c r="F39" s="173">
        <f>'Resumen Anual'!S23/'Resumen Anual'!S22</f>
        <v>0</v>
      </c>
      <c r="G39" s="173">
        <f>'Resumen Anual'!T23/'Resumen Anual'!T22</f>
        <v>0</v>
      </c>
      <c r="H39" s="173">
        <f>'Resumen Anual'!U23/'Resumen Anual'!U22</f>
        <v>0</v>
      </c>
      <c r="I39" s="173">
        <f>'Resumen Anual'!V23/'Resumen Anual'!V22</f>
        <v>0</v>
      </c>
      <c r="J39" s="173">
        <v>0</v>
      </c>
      <c r="K39" s="173">
        <f>'Resumen Anual'!X23/'Resumen Anual'!X22</f>
        <v>0</v>
      </c>
    </row>
    <row r="40" spans="1:11" ht="12.75">
      <c r="A40" s="1"/>
      <c r="B40" s="174" t="s">
        <v>209</v>
      </c>
      <c r="C40" s="2" t="s">
        <v>210</v>
      </c>
      <c r="D40" s="176" t="s">
        <v>142</v>
      </c>
      <c r="E40" s="191">
        <f>'Resumen Anual'!R24/'Resumen Anual'!R22</f>
        <v>1</v>
      </c>
      <c r="F40" s="191">
        <f>'Resumen Anual'!S24/'Resumen Anual'!S22</f>
        <v>1</v>
      </c>
      <c r="G40" s="191">
        <f>'Resumen Anual'!T24/'Resumen Anual'!T22</f>
        <v>1</v>
      </c>
      <c r="H40" s="191">
        <f>'Resumen Anual'!U24/'Resumen Anual'!U22</f>
        <v>1</v>
      </c>
      <c r="I40" s="191">
        <f>'Resumen Anual'!V24/'Resumen Anual'!V22</f>
        <v>1</v>
      </c>
      <c r="J40" s="191">
        <v>1.0000000287004147</v>
      </c>
      <c r="K40" s="191">
        <f>'Resumen Anual'!X24/'Resumen Anual'!X22</f>
        <v>1</v>
      </c>
    </row>
    <row r="41" spans="1:11" ht="12.75">
      <c r="A41" s="1"/>
      <c r="B41" s="174" t="s">
        <v>211</v>
      </c>
      <c r="C41" s="199" t="s">
        <v>212</v>
      </c>
      <c r="D41" s="176" t="s">
        <v>213</v>
      </c>
      <c r="E41" s="177">
        <f>'Resumen Anual'!R81/'Resumen Anual'!R87</f>
        <v>0</v>
      </c>
      <c r="F41" s="177">
        <f>'Resumen Anual'!S81/'Resumen Anual'!S87</f>
        <v>0</v>
      </c>
      <c r="G41" s="177">
        <f>'Resumen Anual'!T81/'Resumen Anual'!T87</f>
        <v>0.4881889763779528</v>
      </c>
      <c r="H41" s="177">
        <f>'Resumen Anual'!U81/'Resumen Anual'!U87</f>
        <v>0.5632183908045977</v>
      </c>
      <c r="I41" s="177">
        <f>'Resumen Anual'!V81/'Resumen Anual'!V87</f>
        <v>0.6666666666666666</v>
      </c>
      <c r="J41" s="177">
        <v>1.053639846743295</v>
      </c>
      <c r="K41" s="177" t="e">
        <f>'Resumen Anual'!X81/'Resumen Anual'!X87</f>
        <v>#DIV/0!</v>
      </c>
    </row>
    <row r="42" spans="1:11" ht="12.75">
      <c r="A42" s="1"/>
      <c r="B42" s="55" t="s">
        <v>214</v>
      </c>
      <c r="C42" s="200" t="s">
        <v>215</v>
      </c>
      <c r="D42" s="184" t="s">
        <v>213</v>
      </c>
      <c r="E42" s="193" t="e">
        <f>'Resumen Anual'!R85/'Resumen Anual'!R88</f>
        <v>#DIV/0!</v>
      </c>
      <c r="F42" s="193" t="e">
        <f>'Resumen Anual'!S85/'Resumen Anual'!S88</f>
        <v>#DIV/0!</v>
      </c>
      <c r="G42" s="193" t="e">
        <f>'Resumen Anual'!T85/'Resumen Anual'!T88</f>
        <v>#DIV/0!</v>
      </c>
      <c r="H42" s="193">
        <f>'Resumen Anual'!U85/'Resumen Anual'!U88</f>
        <v>0.8427299703264095</v>
      </c>
      <c r="I42" s="193">
        <f>'Resumen Anual'!V85/'Resumen Anual'!V88</f>
        <v>0.5384615384615384</v>
      </c>
      <c r="J42" s="193">
        <v>0.27932960893854747</v>
      </c>
      <c r="K42" s="193" t="e">
        <f>'Resumen Anual'!X85/'Resumen Anual'!X88</f>
        <v>#DIV/0!</v>
      </c>
    </row>
    <row r="44" spans="2:3" ht="15" customHeight="1">
      <c r="B44" s="16" t="s">
        <v>216</v>
      </c>
      <c r="C44" s="16"/>
    </row>
    <row r="45" spans="2:11" ht="12.75">
      <c r="B45" s="171" t="s">
        <v>217</v>
      </c>
      <c r="C45" s="131" t="s">
        <v>218</v>
      </c>
      <c r="D45" s="172" t="s">
        <v>142</v>
      </c>
      <c r="E45" s="173">
        <f>'Resumen Anual'!R73/'Resumen Anual'!R72</f>
        <v>0</v>
      </c>
      <c r="F45" s="173">
        <f>'Resumen Anual'!S73/'Resumen Anual'!S72</f>
        <v>0</v>
      </c>
      <c r="G45" s="173">
        <f>'Resumen Anual'!T73/'Resumen Anual'!T72</f>
        <v>0</v>
      </c>
      <c r="H45" s="173">
        <f>'Resumen Anual'!U73/'Resumen Anual'!U72</f>
        <v>0</v>
      </c>
      <c r="I45" s="173">
        <f>'Resumen Anual'!V73/'Resumen Anual'!V72</f>
        <v>0.010238907849829351</v>
      </c>
      <c r="J45" s="173">
        <v>0.03900473539918584</v>
      </c>
      <c r="K45" s="173" t="e">
        <f>'Resumen Anual'!X73/'Resumen Anual'!X72</f>
        <v>#DIV/0!</v>
      </c>
    </row>
    <row r="46" spans="2:11" ht="12.75">
      <c r="B46" s="174" t="s">
        <v>219</v>
      </c>
      <c r="C46" s="2" t="s">
        <v>220</v>
      </c>
      <c r="D46" s="176" t="s">
        <v>142</v>
      </c>
      <c r="E46" s="191" t="e">
        <f>'Resumen Anual'!R75/'Resumen Anual'!R74</f>
        <v>#DIV/0!</v>
      </c>
      <c r="F46" s="191" t="e">
        <f>'Resumen Anual'!S75/'Resumen Anual'!S74</f>
        <v>#DIV/0!</v>
      </c>
      <c r="G46" s="191">
        <f>'Resumen Anual'!T75/'Resumen Anual'!T74</f>
        <v>1</v>
      </c>
      <c r="H46" s="191">
        <f>'Resumen Anual'!U75/'Resumen Anual'!U74</f>
        <v>0.4534769833496572</v>
      </c>
      <c r="I46" s="191">
        <f>'Resumen Anual'!V75/'Resumen Anual'!V74</f>
        <v>0.8430034129692833</v>
      </c>
      <c r="J46" s="191">
        <v>0.9703264094955489</v>
      </c>
      <c r="K46" s="191">
        <f>'Resumen Anual'!X75/'Resumen Anual'!X74</f>
        <v>0.7788944723618091</v>
      </c>
    </row>
  </sheetData>
  <sheetProtection selectLockedCells="1" selectUnlockedCells="1"/>
  <mergeCells count="1">
    <mergeCell ref="B44:C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5" sqref="H25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gio2011</dc:creator>
  <cp:keywords/>
  <dc:description/>
  <cp:lastModifiedBy>Francisco Valladares</cp:lastModifiedBy>
  <cp:lastPrinted>2013-08-05T21:19:39Z</cp:lastPrinted>
  <dcterms:created xsi:type="dcterms:W3CDTF">2011-12-06T11:43:17Z</dcterms:created>
  <dcterms:modified xsi:type="dcterms:W3CDTF">2016-06-15T20:59:19Z</dcterms:modified>
  <cp:category/>
  <cp:version/>
  <cp:contentType/>
  <cp:contentStatus/>
  <cp:revision>2</cp:revision>
</cp:coreProperties>
</file>